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2"/>
  <workbookPr/>
  <mc:AlternateContent xmlns:mc="http://schemas.openxmlformats.org/markup-compatibility/2006">
    <mc:Choice Requires="x15">
      <x15ac:absPath xmlns:x15ac="http://schemas.microsoft.com/office/spreadsheetml/2010/11/ac" url="/Users/andrej/Desktop/_PDF/SADOVE UPRAVY/"/>
    </mc:Choice>
  </mc:AlternateContent>
  <xr:revisionPtr revIDLastSave="0" documentId="13_ncr:1_{E6E6702B-3500-1A4A-AEB0-F367B4F9343D}" xr6:coauthVersionLast="36" xr6:coauthVersionMax="36" xr10:uidLastSave="{00000000-0000-0000-0000-000000000000}"/>
  <bookViews>
    <workbookView xWindow="140" yWindow="560" windowWidth="22480" windowHeight="14080" activeTab="1" xr2:uid="{00000000-000D-0000-FFFF-FFFF00000000}"/>
  </bookViews>
  <sheets>
    <sheet name="Rekapitulácia stavby" sheetId="1" state="veryHidden" r:id="rId1"/>
    <sheet name="02 - Sadové úpravy" sheetId="2" r:id="rId2"/>
  </sheets>
  <definedNames>
    <definedName name="_xlnm._FilterDatabase" localSheetId="1" hidden="1">'02 - Sadové úpravy'!$C$119:$K$146</definedName>
    <definedName name="_xlnm.Print_Titles" localSheetId="1">'02 - Sadové úpravy'!$119:$119</definedName>
    <definedName name="_xlnm.Print_Titles" localSheetId="0">'Rekapitulácia stavby'!$92:$92</definedName>
    <definedName name="_xlnm.Print_Area" localSheetId="1">'02 - Sadové úpravy'!$C$4:$J$76,'02 - Sadové úpravy'!$C$82:$J$101,'02 - Sadové úpravy'!$C$107:$J$146</definedName>
    <definedName name="_xlnm.Print_Area" localSheetId="0">'Rekapitulácia stavby'!$D$4:$AO$76,'Rekapitulácia stavby'!$C$82:$AQ$96</definedName>
  </definedNames>
  <calcPr calcId="181029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/>
  <c r="BI146" i="2"/>
  <c r="BH146" i="2"/>
  <c r="BG146" i="2"/>
  <c r="BE146" i="2"/>
  <c r="T146" i="2"/>
  <c r="T145" i="2" s="1"/>
  <c r="R146" i="2"/>
  <c r="R145" i="2"/>
  <c r="P146" i="2"/>
  <c r="P145" i="2" s="1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BI126" i="2"/>
  <c r="BH126" i="2"/>
  <c r="BG126" i="2"/>
  <c r="BE126" i="2"/>
  <c r="T126" i="2"/>
  <c r="R126" i="2"/>
  <c r="P126" i="2"/>
  <c r="BI124" i="2"/>
  <c r="BH124" i="2"/>
  <c r="BG124" i="2"/>
  <c r="BE124" i="2"/>
  <c r="T124" i="2"/>
  <c r="R124" i="2"/>
  <c r="P124" i="2"/>
  <c r="BI123" i="2"/>
  <c r="BH123" i="2"/>
  <c r="BG123" i="2"/>
  <c r="BE123" i="2"/>
  <c r="T123" i="2"/>
  <c r="R123" i="2"/>
  <c r="P123" i="2"/>
  <c r="J116" i="2"/>
  <c r="F116" i="2"/>
  <c r="F114" i="2"/>
  <c r="E112" i="2"/>
  <c r="J91" i="2"/>
  <c r="F91" i="2"/>
  <c r="F89" i="2"/>
  <c r="E87" i="2"/>
  <c r="J24" i="2"/>
  <c r="E24" i="2"/>
  <c r="J92" i="2"/>
  <c r="J23" i="2"/>
  <c r="J18" i="2"/>
  <c r="E18" i="2"/>
  <c r="F117" i="2" s="1"/>
  <c r="J17" i="2"/>
  <c r="J114" i="2"/>
  <c r="E7" i="2"/>
  <c r="E110" i="2" s="1"/>
  <c r="L90" i="1"/>
  <c r="AM90" i="1"/>
  <c r="AM89" i="1"/>
  <c r="L89" i="1"/>
  <c r="AM87" i="1"/>
  <c r="L87" i="1"/>
  <c r="L85" i="1"/>
  <c r="L84" i="1"/>
  <c r="BK146" i="2"/>
  <c r="J146" i="2"/>
  <c r="BK144" i="2"/>
  <c r="J144" i="2"/>
  <c r="BK143" i="2"/>
  <c r="J143" i="2"/>
  <c r="BK142" i="2"/>
  <c r="BK141" i="2"/>
  <c r="BK140" i="2"/>
  <c r="J140" i="2"/>
  <c r="BK139" i="2"/>
  <c r="J139" i="2"/>
  <c r="BK138" i="2"/>
  <c r="J138" i="2"/>
  <c r="BK137" i="2"/>
  <c r="J137" i="2"/>
  <c r="BK136" i="2"/>
  <c r="J136" i="2"/>
  <c r="J135" i="2"/>
  <c r="J134" i="2"/>
  <c r="BK133" i="2"/>
  <c r="J131" i="2"/>
  <c r="BK130" i="2"/>
  <c r="BK129" i="2"/>
  <c r="BK128" i="2"/>
  <c r="J128" i="2"/>
  <c r="BK127" i="2"/>
  <c r="BK126" i="2"/>
  <c r="BK124" i="2"/>
  <c r="BK123" i="2"/>
  <c r="BK135" i="2"/>
  <c r="BK134" i="2"/>
  <c r="J133" i="2"/>
  <c r="BK131" i="2"/>
  <c r="J130" i="2"/>
  <c r="J129" i="2"/>
  <c r="J127" i="2"/>
  <c r="J123" i="2"/>
  <c r="J142" i="2"/>
  <c r="J141" i="2"/>
  <c r="J126" i="2"/>
  <c r="J124" i="2"/>
  <c r="AS94" i="1"/>
  <c r="BK122" i="2" l="1"/>
  <c r="J122" i="2" s="1"/>
  <c r="J98" i="2" s="1"/>
  <c r="P122" i="2"/>
  <c r="R122" i="2"/>
  <c r="T122" i="2"/>
  <c r="BK132" i="2"/>
  <c r="J132" i="2" s="1"/>
  <c r="J99" i="2" s="1"/>
  <c r="P132" i="2"/>
  <c r="R132" i="2"/>
  <c r="T132" i="2"/>
  <c r="E85" i="2"/>
  <c r="F92" i="2"/>
  <c r="J117" i="2"/>
  <c r="J89" i="2"/>
  <c r="BF128" i="2"/>
  <c r="BF129" i="2"/>
  <c r="BF131" i="2"/>
  <c r="BF133" i="2"/>
  <c r="BF123" i="2"/>
  <c r="BF124" i="2"/>
  <c r="BF126" i="2"/>
  <c r="BF127" i="2"/>
  <c r="BF130" i="2"/>
  <c r="BF134" i="2"/>
  <c r="BF135" i="2"/>
  <c r="BF136" i="2"/>
  <c r="BF137" i="2"/>
  <c r="BF138" i="2"/>
  <c r="BF139" i="2"/>
  <c r="BF140" i="2"/>
  <c r="BF141" i="2"/>
  <c r="BF142" i="2"/>
  <c r="BF143" i="2"/>
  <c r="BF144" i="2"/>
  <c r="BF146" i="2"/>
  <c r="BK145" i="2"/>
  <c r="J145" i="2"/>
  <c r="J100" i="2"/>
  <c r="F33" i="2"/>
  <c r="AZ95" i="1"/>
  <c r="AZ94" i="1"/>
  <c r="W29" i="1"/>
  <c r="J33" i="2"/>
  <c r="AV95" i="1"/>
  <c r="F35" i="2"/>
  <c r="BB95" i="1"/>
  <c r="BB94" i="1" s="1"/>
  <c r="W31" i="1" s="1"/>
  <c r="F37" i="2"/>
  <c r="BD95" i="1"/>
  <c r="BD94" i="1" s="1"/>
  <c r="W33" i="1" s="1"/>
  <c r="F36" i="2"/>
  <c r="BC95" i="1"/>
  <c r="BC94" i="1" s="1"/>
  <c r="W32" i="1" s="1"/>
  <c r="P121" i="2" l="1"/>
  <c r="P120" i="2"/>
  <c r="AU95" i="1" s="1"/>
  <c r="AU94" i="1" s="1"/>
  <c r="R121" i="2"/>
  <c r="R120" i="2" s="1"/>
  <c r="T121" i="2"/>
  <c r="T120" i="2" s="1"/>
  <c r="BK121" i="2"/>
  <c r="J121" i="2" s="1"/>
  <c r="J97" i="2" s="1"/>
  <c r="AV94" i="1"/>
  <c r="AK29" i="1" s="1"/>
  <c r="AY94" i="1"/>
  <c r="J34" i="2"/>
  <c r="AW95" i="1" s="1"/>
  <c r="AT95" i="1" s="1"/>
  <c r="AX94" i="1"/>
  <c r="F34" i="2"/>
  <c r="BA95" i="1" s="1"/>
  <c r="BA94" i="1" s="1"/>
  <c r="AW94" i="1" s="1"/>
  <c r="AK30" i="1" s="1"/>
  <c r="BK120" i="2" l="1"/>
  <c r="J120" i="2" s="1"/>
  <c r="J96" i="2" s="1"/>
  <c r="AT94" i="1"/>
  <c r="W30" i="1"/>
  <c r="J30" i="2" l="1"/>
  <c r="AG95" i="1" s="1"/>
  <c r="AG94" i="1" s="1"/>
  <c r="AK26" i="1" s="1"/>
  <c r="AK35" i="1" s="1"/>
  <c r="AN94" i="1" l="1"/>
  <c r="AN95" i="1"/>
  <c r="J39" i="2"/>
</calcChain>
</file>

<file path=xl/sharedStrings.xml><?xml version="1.0" encoding="utf-8"?>
<sst xmlns="http://schemas.openxmlformats.org/spreadsheetml/2006/main" count="579" uniqueCount="206">
  <si>
    <t>Export Komplet</t>
  </si>
  <si>
    <t/>
  </si>
  <si>
    <t>2.0</t>
  </si>
  <si>
    <t>False</t>
  </si>
  <si>
    <t>{4a9799ff-3cc0-44b1-9053-ff605d2cc625}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</si>
  <si>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</si>
  <si>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</si>
  <si>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</si>
  <si>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</si>
  <si>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</si>
  <si>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</si>
  <si>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</si>
  <si>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</si>
  <si>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02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</si>
  <si>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</si>
  <si>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</si>
  <si>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Zariadenie pre seniorov - Smižany</t>
  </si>
  <si>
    <t>JKSO:</t>
  </si>
  <si>
    <t>KS:</t>
  </si>
  <si>
    <t>Miesto:</t>
  </si>
  <si>
    <t xml:space="preserve"> </t>
  </si>
  <si>
    <t>Dátum:</t>
  </si>
  <si>
    <t>8. 12. 2020</t>
  </si>
  <si>
    <t>Objednávateľ:</t>
  </si>
  <si>
    <t>IČO:</t>
  </si>
  <si>
    <t>Obec Smižany</t>
  </si>
  <si>
    <t>IČ DPH:</t>
  </si>
  <si>
    <t>Zhotoviteľ:</t>
  </si>
  <si>
    <t>Vyplň údaj</t>
  </si>
  <si>
    <t>Projektant:</t>
  </si>
  <si>
    <t>ARCHING SNV, s.r.o.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</si>
  <si>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</si>
  <si>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</si>
  <si>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</si>
  <si>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</si>
  <si>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</si>
  <si>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</si>
  <si>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</si>
  <si>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</si>
  <si>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</si>
  <si>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</si>
  <si>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</si>
  <si>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</si>
  <si>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</si>
  <si>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</si>
  <si>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</si>
  <si>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</si>
  <si>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</si>
  <si>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</si>
  <si>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</si>
  <si>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</si>
  <si>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</si>
  <si>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</si>
  <si>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</si>
  <si>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</si>
  <si>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</si>
  <si>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</si>
  <si>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</si>
  <si>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</si>
  <si>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</si>
  <si>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</si>
  <si>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</si>
  <si>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</si>
  <si>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</si>
  <si>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</si>
  <si>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</si>
  <si>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</si>
  <si>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</si>
  <si>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</si>
  <si>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</si>
  <si>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</si>
  <si>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</si>
  <si>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</si>
  <si>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</si>
  <si>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</si>
  <si>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</si>
  <si>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</si>
  <si>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</si>
  <si>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</si>
  <si>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Sadové úpravy</t>
  </si>
  <si>
    <t>STA</t>
  </si>
  <si>
    <t>1</t>
  </si>
  <si>
    <t>{f4f2b778-7df5-4cb9-a07d-e1f1e1ceb030}</t>
  </si>
  <si>
    <t>KRYCÍ LIST ROZPOČTU</t>
  </si>
  <si>
    <t>Objekt:</t>
  </si>
  <si>
    <t>02 - Sadové úpravy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</si>
  <si>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</si>
  <si>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</si>
  <si>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</si>
  <si>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</si>
  <si>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</si>
  <si>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</si>
  <si>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</si>
  <si>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111 - Výsadba stromov a kríkov</t>
  </si>
  <si>
    <t xml:space="preserve">    99 - Presun hmôt HSV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</si>
  <si>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</si>
  <si>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</si>
  <si>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</si>
  <si>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</si>
  <si>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</si>
  <si>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</si>
  <si>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</si>
  <si>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</si>
  <si>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</si>
  <si>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</si>
  <si>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</si>
  <si>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</si>
  <si>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</si>
  <si>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</si>
  <si>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</si>
  <si>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</si>
  <si>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</si>
  <si>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180402111.S</t>
  </si>
  <si>
    <t>Založenie trávnika parkového výsevom v rovine do 1:5</t>
  </si>
  <si>
    <t>m2</t>
  </si>
  <si>
    <t>4</t>
  </si>
  <si>
    <t>2</t>
  </si>
  <si>
    <t>-309386263</t>
  </si>
  <si>
    <t>M</t>
  </si>
  <si>
    <t>005720001400.S</t>
  </si>
  <si>
    <t>Osivá tráv - semená parkovej zmesi</t>
  </si>
  <si>
    <t>kg</t>
  </si>
  <si>
    <t>8</t>
  </si>
  <si>
    <t>-856295567</t>
  </si>
  <si>
    <t>VV</t>
  </si>
  <si>
    <t>245*0,03 'Přepočítané koeficientom množstva</t>
  </si>
  <si>
    <t>3</t>
  </si>
  <si>
    <t>182001111.S</t>
  </si>
  <si>
    <t>Plošná úprava terénu pri nerovnostiach terénu nad 50-100mm v rovine alebo na svahu do 1:5</t>
  </si>
  <si>
    <t>1267140756</t>
  </si>
  <si>
    <t>181301103.S</t>
  </si>
  <si>
    <t>Rozprestretie ornice v rovine , plocha do 500 m2, hr.do 200 mm</t>
  </si>
  <si>
    <t>-815164784</t>
  </si>
  <si>
    <t>5</t>
  </si>
  <si>
    <t>103110000011</t>
  </si>
  <si>
    <t>Teravita voľne ložená</t>
  </si>
  <si>
    <t>t</t>
  </si>
  <si>
    <t>1278408071</t>
  </si>
  <si>
    <t>6</t>
  </si>
  <si>
    <t>183403114.S</t>
  </si>
  <si>
    <t>Obrobenie pôdy protichodným kultivátorovaním v rovine alebo na svahu do 1:5</t>
  </si>
  <si>
    <t>-1704619294</t>
  </si>
  <si>
    <t>7</t>
  </si>
  <si>
    <t>185802113.S</t>
  </si>
  <si>
    <t>Hnojenie pôdy v rovine alebo na svahu do 1:5 umelým hnojivom naširoko</t>
  </si>
  <si>
    <t>-1717014069</t>
  </si>
  <si>
    <t>251910000100.S</t>
  </si>
  <si>
    <t>Hnojivo záhradné Cererit bezchloridové granulované balené</t>
  </si>
  <si>
    <t>2090705165</t>
  </si>
  <si>
    <t>111</t>
  </si>
  <si>
    <t>Výsadba stromov a kríkov</t>
  </si>
  <si>
    <t>9</t>
  </si>
  <si>
    <t>183101321.S</t>
  </si>
  <si>
    <t>Hĺbenie jamiek pre výsadbu v horn. 1-4 s výmenou pôdy do 100% v rovine alebo na svahu do 1:5 objemu nad 0,40 do 1,00 m3</t>
  </si>
  <si>
    <t>ks</t>
  </si>
  <si>
    <t>-783028642</t>
  </si>
  <si>
    <t>10</t>
  </si>
  <si>
    <t>184102115.S</t>
  </si>
  <si>
    <t>Výsadba dreviny s balom v rovine alebo na svahu do 1:5, priemer balu nad 500 do 600 mm</t>
  </si>
  <si>
    <t>1620895493</t>
  </si>
  <si>
    <t>11</t>
  </si>
  <si>
    <t>026560000101</t>
  </si>
  <si>
    <t>Javor horský obvod kmeňa 14-16 cm</t>
  </si>
  <si>
    <t>536005268</t>
  </si>
  <si>
    <t>12</t>
  </si>
  <si>
    <t>6934100035201</t>
  </si>
  <si>
    <t>Záhradnícky substrát - realizačný</t>
  </si>
  <si>
    <t>-2132502856</t>
  </si>
  <si>
    <t>13</t>
  </si>
  <si>
    <t>184202112.S</t>
  </si>
  <si>
    <t>Zakotvenie dreviny troma a viac kolmi pri priemere kolov do 100 mm pri dĺžke kolov do 2 m do 3 m</t>
  </si>
  <si>
    <t>-309392628</t>
  </si>
  <si>
    <t>14</t>
  </si>
  <si>
    <t>605410000102</t>
  </si>
  <si>
    <t>Drevený kôl opracovany, dĺžka do 3,5 m</t>
  </si>
  <si>
    <t>243997587</t>
  </si>
  <si>
    <t>15</t>
  </si>
  <si>
    <t>605410000103</t>
  </si>
  <si>
    <t>Drevené polovičky opracované, šírka 8 cm dĺžka do 3,0 m</t>
  </si>
  <si>
    <t>249045442</t>
  </si>
  <si>
    <t>16</t>
  </si>
  <si>
    <t>247710007500.S</t>
  </si>
  <si>
    <t>Páska textilná šedá, š. 48 mm, dĺ. 50 m</t>
  </si>
  <si>
    <t>1667731169</t>
  </si>
  <si>
    <t>17</t>
  </si>
  <si>
    <t>184921093.S</t>
  </si>
  <si>
    <t>Mulčovanie rastlín pri hrúbke mulča nad 50 do 100 mm v rovine alebo na svahu do 1:5</t>
  </si>
  <si>
    <t>-593094413</t>
  </si>
  <si>
    <t>18</t>
  </si>
  <si>
    <t>0554151001</t>
  </si>
  <si>
    <t>Mulčovacia kôra vrecovaná, 70 l / 1vrece</t>
  </si>
  <si>
    <t>-890004629</t>
  </si>
  <si>
    <t>19</t>
  </si>
  <si>
    <t>184921111.S</t>
  </si>
  <si>
    <t>Položenie mulčovacej textílie v rovine alebo na svahu do 1:5</t>
  </si>
  <si>
    <t>-485373591</t>
  </si>
  <si>
    <t>693710000200</t>
  </si>
  <si>
    <t>Mulčovacia textília, šxl 1,6x100 m, čierna 50 g/m2, AGROTEX</t>
  </si>
  <si>
    <t>bal</t>
  </si>
  <si>
    <t>114983428</t>
  </si>
  <si>
    <t>99</t>
  </si>
  <si>
    <t>Presun hmôt HSV</t>
  </si>
  <si>
    <t>21</t>
  </si>
  <si>
    <t>998231311.S</t>
  </si>
  <si>
    <t>Presun hmôt pre sadovnícke a krajinárske úpravy do 5000 m vodorovne bez zvislého presunu</t>
  </si>
  <si>
    <t>1180323024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</si>
</sst>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baseColWidth="10" defaultColWidth="8.75" defaultRowHeight="11"/>
  <cols>
    <col min="1" max="1" width="8.25" style="1" customWidth="1"/>
    <col min="2" max="2" width="1.75" style="1" customWidth="1"/>
    <col min="3" max="3" width="4" style="1" customWidth="1"/>
    <col min="4" max="33" width="2.75" style="1" customWidth="1"/>
    <col min="34" max="34" width="3.25" style="1" customWidth="1"/>
    <col min="35" max="35" width="31.75" style="1" customWidth="1"/>
    <col min="36" max="37" width="2.5" style="1" customWidth="1"/>
    <col min="38" max="38" width="8.25" style="1" customWidth="1"/>
    <col min="39" max="39" width="3.25" style="1" customWidth="1"/>
    <col min="40" max="40" width="13.25" style="1" customWidth="1"/>
    <col min="41" max="41" width="7.5" style="1" customWidth="1"/>
    <col min="42" max="42" width="4" style="1" customWidth="1"/>
    <col min="43" max="43" width="15.75" style="1" hidden="1" customWidth="1"/>
    <col min="44" max="44" width="13.75" style="1" customWidth="1"/>
    <col min="45" max="47" width="25.75" style="1" hidden="1" customWidth="1"/>
    <col min="48" max="49" width="21.75" style="1" hidden="1" customWidth="1"/>
    <col min="50" max="51" width="25" style="1" hidden="1" customWidth="1"/>
    <col min="52" max="52" width="21.75" style="1" hidden="1" customWidth="1"/>
    <col min="53" max="53" width="19" style="1" hidden="1" customWidth="1"/>
    <col min="54" max="54" width="25" style="1" hidden="1" customWidth="1"/>
    <col min="55" max="55" width="21.75" style="1" hidden="1" customWidth="1"/>
    <col min="56" max="56" width="19" style="1" hidden="1" customWidth="1"/>
    <col min="57" max="57" width="66.5" style="1" customWidth="1"/>
    <col min="71" max="91" width="9.25" style="1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s="1" customFormat="1" ht="37" customHeight="1">
      <c r="AR2" s="178" t="s">
        <v>5</v>
      </c>
      <c r="AS2" s="179"/>
      <c r="AT2" s="179"/>
      <c r="AU2" s="179"/>
      <c r="AV2" s="179"/>
      <c r="AW2" s="179"/>
      <c r="AX2" s="179"/>
      <c r="AY2" s="179"/>
      <c r="AZ2" s="179"/>
      <c r="BA2" s="179"/>
      <c r="BB2" s="179"/>
      <c r="BC2" s="179"/>
      <c r="BD2" s="179"/>
      <c r="BE2" s="179"/>
      <c r="BS2" s="15" t="s">
        <v>6</v>
      </c>
      <c r="BT2" s="15" t="s">
        <v>7</v>
      </c>
    </row>
    <row r="3" spans="1:74" s="1" customFormat="1" ht="7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pans="1:74" s="1" customFormat="1" ht="25" customHeight="1">
      <c r="B4" s="18"/>
      <c r="D4" s="19" t="s">
        <v>8</v>
      </c>
      <c r="AR4" s="18"/>
      <c r="AS4" s="20" t="s">
        <v>9</v>
      </c>
      <c r="BE4" s="21" t="s">
        <v>10</v>
      </c>
      <c r="BS4" s="15" t="s">
        <v>11</v>
      </c>
    </row>
    <row r="5" spans="1:74" s="1" customFormat="1" ht="12" customHeight="1">
      <c r="B5" s="18"/>
      <c r="D5" s="22" t="s">
        <v>12</v>
      </c>
      <c r="K5" s="209" t="s">
        <v>13</v>
      </c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  <c r="AK5" s="179"/>
      <c r="AL5" s="179"/>
      <c r="AM5" s="179"/>
      <c r="AN5" s="179"/>
      <c r="AO5" s="179"/>
      <c r="AR5" s="18"/>
      <c r="BE5" s="206" t="s">
        <v>14</v>
      </c>
      <c r="BS5" s="15" t="s">
        <v>6</v>
      </c>
    </row>
    <row r="6" spans="1:74" s="1" customFormat="1" ht="37" customHeight="1">
      <c r="B6" s="18"/>
      <c r="D6" s="24" t="s">
        <v>15</v>
      </c>
      <c r="K6" s="210" t="s">
        <v>16</v>
      </c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  <c r="AK6" s="179"/>
      <c r="AL6" s="179"/>
      <c r="AM6" s="179"/>
      <c r="AN6" s="179"/>
      <c r="AO6" s="179"/>
      <c r="AR6" s="18"/>
      <c r="BE6" s="207"/>
      <c r="BS6" s="15" t="s">
        <v>6</v>
      </c>
    </row>
    <row r="7" spans="1:74" s="1" customFormat="1" ht="12" customHeight="1">
      <c r="B7" s="18"/>
      <c r="D7" s="25" t="s">
        <v>17</v>
      </c>
      <c r="K7" s="23" t="s">
        <v>1</v>
      </c>
      <c r="AK7" s="25" t="s">
        <v>18</v>
      </c>
      <c r="AN7" s="23" t="s">
        <v>1</v>
      </c>
      <c r="AR7" s="18"/>
      <c r="BE7" s="207"/>
      <c r="BS7" s="15" t="s">
        <v>6</v>
      </c>
    </row>
    <row r="8" spans="1:74" s="1" customFormat="1" ht="12" customHeight="1">
      <c r="B8" s="18"/>
      <c r="D8" s="25" t="s">
        <v>19</v>
      </c>
      <c r="K8" s="23" t="s">
        <v>20</v>
      </c>
      <c r="AK8" s="25" t="s">
        <v>21</v>
      </c>
      <c r="AN8" s="26" t="s">
        <v>22</v>
      </c>
      <c r="AR8" s="18"/>
      <c r="BE8" s="207"/>
      <c r="BS8" s="15" t="s">
        <v>6</v>
      </c>
    </row>
    <row r="9" spans="1:74" s="1" customFormat="1" ht="14.5" customHeight="1">
      <c r="B9" s="18"/>
      <c r="AR9" s="18"/>
      <c r="BE9" s="207"/>
      <c r="BS9" s="15" t="s">
        <v>6</v>
      </c>
    </row>
    <row r="10" spans="1:74" s="1" customFormat="1" ht="12" customHeight="1">
      <c r="B10" s="18"/>
      <c r="D10" s="25" t="s">
        <v>23</v>
      </c>
      <c r="AK10" s="25" t="s">
        <v>24</v>
      </c>
      <c r="AN10" s="23" t="s">
        <v>1</v>
      </c>
      <c r="AR10" s="18"/>
      <c r="BE10" s="207"/>
      <c r="BS10" s="15" t="s">
        <v>6</v>
      </c>
    </row>
    <row r="11" spans="1:74" s="1" customFormat="1" ht="18.5" customHeight="1">
      <c r="B11" s="18"/>
      <c r="E11" s="23" t="s">
        <v>25</v>
      </c>
      <c r="AK11" s="25" t="s">
        <v>26</v>
      </c>
      <c r="AN11" s="23" t="s">
        <v>1</v>
      </c>
      <c r="AR11" s="18"/>
      <c r="BE11" s="207"/>
      <c r="BS11" s="15" t="s">
        <v>6</v>
      </c>
    </row>
    <row r="12" spans="1:74" s="1" customFormat="1" ht="7" customHeight="1">
      <c r="B12" s="18"/>
      <c r="AR12" s="18"/>
      <c r="BE12" s="207"/>
      <c r="BS12" s="15" t="s">
        <v>6</v>
      </c>
    </row>
    <row r="13" spans="1:74" s="1" customFormat="1" ht="12" customHeight="1">
      <c r="B13" s="18"/>
      <c r="D13" s="25" t="s">
        <v>27</v>
      </c>
      <c r="AK13" s="25" t="s">
        <v>24</v>
      </c>
      <c r="AN13" s="27" t="s">
        <v>28</v>
      </c>
      <c r="AR13" s="18"/>
      <c r="BE13" s="207"/>
      <c r="BS13" s="15" t="s">
        <v>6</v>
      </c>
    </row>
    <row r="14" spans="1:74" ht="13">
      <c r="B14" s="18"/>
      <c r="E14" s="211" t="s">
        <v>28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25" t="s">
        <v>26</v>
      </c>
      <c r="AN14" s="27" t="s">
        <v>28</v>
      </c>
      <c r="AR14" s="18"/>
      <c r="BE14" s="207"/>
      <c r="BS14" s="15" t="s">
        <v>6</v>
      </c>
    </row>
    <row r="15" spans="1:74" s="1" customFormat="1" ht="7" customHeight="1">
      <c r="B15" s="18"/>
      <c r="AR15" s="18"/>
      <c r="BE15" s="207"/>
      <c r="BS15" s="15" t="s">
        <v>3</v>
      </c>
    </row>
    <row r="16" spans="1:74" s="1" customFormat="1" ht="12" customHeight="1">
      <c r="B16" s="18"/>
      <c r="D16" s="25" t="s">
        <v>29</v>
      </c>
      <c r="AK16" s="25" t="s">
        <v>24</v>
      </c>
      <c r="AN16" s="23" t="s">
        <v>1</v>
      </c>
      <c r="AR16" s="18"/>
      <c r="BE16" s="207"/>
      <c r="BS16" s="15" t="s">
        <v>3</v>
      </c>
    </row>
    <row r="17" spans="1:71" s="1" customFormat="1" ht="18.5" customHeight="1">
      <c r="B17" s="18"/>
      <c r="E17" s="23" t="s">
        <v>30</v>
      </c>
      <c r="AK17" s="25" t="s">
        <v>26</v>
      </c>
      <c r="AN17" s="23" t="s">
        <v>1</v>
      </c>
      <c r="AR17" s="18"/>
      <c r="BE17" s="207"/>
      <c r="BS17" s="15" t="s">
        <v>31</v>
      </c>
    </row>
    <row r="18" spans="1:71" s="1" customFormat="1" ht="7" customHeight="1">
      <c r="B18" s="18"/>
      <c r="AR18" s="18"/>
      <c r="BE18" s="207"/>
      <c r="BS18" s="15" t="s">
        <v>6</v>
      </c>
    </row>
    <row r="19" spans="1:71" s="1" customFormat="1" ht="12" customHeight="1">
      <c r="B19" s="18"/>
      <c r="D19" s="25" t="s">
        <v>32</v>
      </c>
      <c r="AK19" s="25" t="s">
        <v>24</v>
      </c>
      <c r="AN19" s="23" t="s">
        <v>1</v>
      </c>
      <c r="AR19" s="18"/>
      <c r="BE19" s="207"/>
      <c r="BS19" s="15" t="s">
        <v>6</v>
      </c>
    </row>
    <row r="20" spans="1:71" s="1" customFormat="1" ht="18.5" customHeight="1">
      <c r="B20" s="18"/>
      <c r="E20" s="23" t="s">
        <v>20</v>
      </c>
      <c r="AK20" s="25" t="s">
        <v>26</v>
      </c>
      <c r="AN20" s="23" t="s">
        <v>1</v>
      </c>
      <c r="AR20" s="18"/>
      <c r="BE20" s="207"/>
      <c r="BS20" s="15" t="s">
        <v>31</v>
      </c>
    </row>
    <row r="21" spans="1:71" s="1" customFormat="1" ht="7" customHeight="1">
      <c r="B21" s="18"/>
      <c r="AR21" s="18"/>
      <c r="BE21" s="207"/>
    </row>
    <row r="22" spans="1:71" s="1" customFormat="1" ht="12" customHeight="1">
      <c r="B22" s="18"/>
      <c r="D22" s="25" t="s">
        <v>33</v>
      </c>
      <c r="AR22" s="18"/>
      <c r="BE22" s="207"/>
    </row>
    <row r="23" spans="1:71" s="1" customFormat="1" ht="16.5" customHeight="1">
      <c r="B23" s="18"/>
      <c r="E23" s="213" t="s">
        <v>1</v>
      </c>
      <c r="F23" s="213"/>
      <c r="G23" s="213"/>
      <c r="H23" s="213"/>
      <c r="I23" s="213"/>
      <c r="J23" s="213"/>
      <c r="K23" s="213"/>
      <c r="L23" s="213"/>
      <c r="M23" s="213"/>
      <c r="N23" s="213"/>
      <c r="O23" s="213"/>
      <c r="P23" s="213"/>
      <c r="Q23" s="213"/>
      <c r="R23" s="213"/>
      <c r="S23" s="213"/>
      <c r="T23" s="213"/>
      <c r="U23" s="213"/>
      <c r="V23" s="213"/>
      <c r="W23" s="213"/>
      <c r="X23" s="213"/>
      <c r="Y23" s="213"/>
      <c r="Z23" s="213"/>
      <c r="AA23" s="213"/>
      <c r="AB23" s="213"/>
      <c r="AC23" s="213"/>
      <c r="AD23" s="213"/>
      <c r="AE23" s="213"/>
      <c r="AF23" s="213"/>
      <c r="AG23" s="213"/>
      <c r="AH23" s="213"/>
      <c r="AI23" s="213"/>
      <c r="AJ23" s="213"/>
      <c r="AK23" s="213"/>
      <c r="AL23" s="213"/>
      <c r="AM23" s="213"/>
      <c r="AN23" s="213"/>
      <c r="AR23" s="18"/>
      <c r="BE23" s="207"/>
    </row>
    <row r="24" spans="1:71" s="1" customFormat="1" ht="7" customHeight="1">
      <c r="B24" s="18"/>
      <c r="AR24" s="18"/>
      <c r="BE24" s="207"/>
    </row>
    <row r="25" spans="1:71" s="1" customFormat="1" ht="7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07"/>
    </row>
    <row r="26" spans="1:71" s="2" customFormat="1" ht="26" customHeight="1">
      <c r="A26" s="30"/>
      <c r="B26" s="31"/>
      <c r="C26" s="30"/>
      <c r="D26" s="32" t="s">
        <v>34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14">
        <f>ROUND(AG94,2)</f>
        <v>0</v>
      </c>
      <c r="AL26" s="215"/>
      <c r="AM26" s="215"/>
      <c r="AN26" s="215"/>
      <c r="AO26" s="215"/>
      <c r="AP26" s="30"/>
      <c r="AQ26" s="30"/>
      <c r="AR26" s="31"/>
      <c r="BE26" s="207"/>
    </row>
    <row r="27" spans="1:71" s="2" customFormat="1" ht="7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207"/>
    </row>
    <row r="28" spans="1:71" s="2" customFormat="1" ht="13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16" t="s">
        <v>35</v>
      </c>
      <c r="M28" s="216"/>
      <c r="N28" s="216"/>
      <c r="O28" s="216"/>
      <c r="P28" s="216"/>
      <c r="Q28" s="30"/>
      <c r="R28" s="30"/>
      <c r="S28" s="30"/>
      <c r="T28" s="30"/>
      <c r="U28" s="30"/>
      <c r="V28" s="30"/>
      <c r="W28" s="216" t="s">
        <v>36</v>
      </c>
      <c r="X28" s="216"/>
      <c r="Y28" s="216"/>
      <c r="Z28" s="216"/>
      <c r="AA28" s="216"/>
      <c r="AB28" s="216"/>
      <c r="AC28" s="216"/>
      <c r="AD28" s="216"/>
      <c r="AE28" s="216"/>
      <c r="AF28" s="30"/>
      <c r="AG28" s="30"/>
      <c r="AH28" s="30"/>
      <c r="AI28" s="30"/>
      <c r="AJ28" s="30"/>
      <c r="AK28" s="216" t="s">
        <v>37</v>
      </c>
      <c r="AL28" s="216"/>
      <c r="AM28" s="216"/>
      <c r="AN28" s="216"/>
      <c r="AO28" s="216"/>
      <c r="AP28" s="30"/>
      <c r="AQ28" s="30"/>
      <c r="AR28" s="31"/>
      <c r="BE28" s="207"/>
    </row>
    <row r="29" spans="1:71" s="3" customFormat="1" ht="14.5" customHeight="1">
      <c r="B29" s="35"/>
      <c r="D29" s="25" t="s">
        <v>38</v>
      </c>
      <c r="F29" s="25" t="s">
        <v>39</v>
      </c>
      <c r="L29" s="201">
        <v>0.2</v>
      </c>
      <c r="M29" s="200"/>
      <c r="N29" s="200"/>
      <c r="O29" s="200"/>
      <c r="P29" s="200"/>
      <c r="W29" s="199">
        <f>ROUND(AZ94, 2)</f>
        <v>0</v>
      </c>
      <c r="X29" s="200"/>
      <c r="Y29" s="200"/>
      <c r="Z29" s="200"/>
      <c r="AA29" s="200"/>
      <c r="AB29" s="200"/>
      <c r="AC29" s="200"/>
      <c r="AD29" s="200"/>
      <c r="AE29" s="200"/>
      <c r="AK29" s="199">
        <f>ROUND(AV94, 2)</f>
        <v>0</v>
      </c>
      <c r="AL29" s="200"/>
      <c r="AM29" s="200"/>
      <c r="AN29" s="200"/>
      <c r="AO29" s="200"/>
      <c r="AR29" s="35"/>
      <c r="BE29" s="208"/>
    </row>
    <row r="30" spans="1:71" s="3" customFormat="1" ht="14.5" customHeight="1">
      <c r="B30" s="35"/>
      <c r="F30" s="25" t="s">
        <v>40</v>
      </c>
      <c r="L30" s="201">
        <v>0.2</v>
      </c>
      <c r="M30" s="200"/>
      <c r="N30" s="200"/>
      <c r="O30" s="200"/>
      <c r="P30" s="200"/>
      <c r="W30" s="199">
        <f>ROUND(BA94, 2)</f>
        <v>0</v>
      </c>
      <c r="X30" s="200"/>
      <c r="Y30" s="200"/>
      <c r="Z30" s="200"/>
      <c r="AA30" s="200"/>
      <c r="AB30" s="200"/>
      <c r="AC30" s="200"/>
      <c r="AD30" s="200"/>
      <c r="AE30" s="200"/>
      <c r="AK30" s="199">
        <f>ROUND(AW94, 2)</f>
        <v>0</v>
      </c>
      <c r="AL30" s="200"/>
      <c r="AM30" s="200"/>
      <c r="AN30" s="200"/>
      <c r="AO30" s="200"/>
      <c r="AR30" s="35"/>
      <c r="BE30" s="208"/>
    </row>
    <row r="31" spans="1:71" s="3" customFormat="1" ht="14.5" hidden="1" customHeight="1">
      <c r="B31" s="35"/>
      <c r="F31" s="25" t="s">
        <v>41</v>
      </c>
      <c r="L31" s="201">
        <v>0.2</v>
      </c>
      <c r="M31" s="200"/>
      <c r="N31" s="200"/>
      <c r="O31" s="200"/>
      <c r="P31" s="200"/>
      <c r="W31" s="199">
        <f>ROUND(BB94, 2)</f>
        <v>0</v>
      </c>
      <c r="X31" s="200"/>
      <c r="Y31" s="200"/>
      <c r="Z31" s="200"/>
      <c r="AA31" s="200"/>
      <c r="AB31" s="200"/>
      <c r="AC31" s="200"/>
      <c r="AD31" s="200"/>
      <c r="AE31" s="200"/>
      <c r="AK31" s="199">
        <v>0</v>
      </c>
      <c r="AL31" s="200"/>
      <c r="AM31" s="200"/>
      <c r="AN31" s="200"/>
      <c r="AO31" s="200"/>
      <c r="AR31" s="35"/>
      <c r="BE31" s="208"/>
    </row>
    <row r="32" spans="1:71" s="3" customFormat="1" ht="14.5" hidden="1" customHeight="1">
      <c r="B32" s="35"/>
      <c r="F32" s="25" t="s">
        <v>42</v>
      </c>
      <c r="L32" s="201">
        <v>0.2</v>
      </c>
      <c r="M32" s="200"/>
      <c r="N32" s="200"/>
      <c r="O32" s="200"/>
      <c r="P32" s="200"/>
      <c r="W32" s="199">
        <f>ROUND(BC94, 2)</f>
        <v>0</v>
      </c>
      <c r="X32" s="200"/>
      <c r="Y32" s="200"/>
      <c r="Z32" s="200"/>
      <c r="AA32" s="200"/>
      <c r="AB32" s="200"/>
      <c r="AC32" s="200"/>
      <c r="AD32" s="200"/>
      <c r="AE32" s="200"/>
      <c r="AK32" s="199">
        <v>0</v>
      </c>
      <c r="AL32" s="200"/>
      <c r="AM32" s="200"/>
      <c r="AN32" s="200"/>
      <c r="AO32" s="200"/>
      <c r="AR32" s="35"/>
      <c r="BE32" s="208"/>
    </row>
    <row r="33" spans="1:57" s="3" customFormat="1" ht="14.5" hidden="1" customHeight="1">
      <c r="B33" s="35"/>
      <c r="F33" s="25" t="s">
        <v>43</v>
      </c>
      <c r="L33" s="201">
        <v>0</v>
      </c>
      <c r="M33" s="200"/>
      <c r="N33" s="200"/>
      <c r="O33" s="200"/>
      <c r="P33" s="200"/>
      <c r="W33" s="199">
        <f>ROUND(BD94, 2)</f>
        <v>0</v>
      </c>
      <c r="X33" s="200"/>
      <c r="Y33" s="200"/>
      <c r="Z33" s="200"/>
      <c r="AA33" s="200"/>
      <c r="AB33" s="200"/>
      <c r="AC33" s="200"/>
      <c r="AD33" s="200"/>
      <c r="AE33" s="200"/>
      <c r="AK33" s="199">
        <v>0</v>
      </c>
      <c r="AL33" s="200"/>
      <c r="AM33" s="200"/>
      <c r="AN33" s="200"/>
      <c r="AO33" s="200"/>
      <c r="AR33" s="35"/>
      <c r="BE33" s="208"/>
    </row>
    <row r="34" spans="1:57" s="2" customFormat="1" ht="7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207"/>
    </row>
    <row r="35" spans="1:57" s="2" customFormat="1" ht="26" customHeight="1">
      <c r="A35" s="30"/>
      <c r="B35" s="31"/>
      <c r="C35" s="36"/>
      <c r="D35" s="37" t="s">
        <v>44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45</v>
      </c>
      <c r="U35" s="38"/>
      <c r="V35" s="38"/>
      <c r="W35" s="38"/>
      <c r="X35" s="202" t="s">
        <v>46</v>
      </c>
      <c r="Y35" s="203"/>
      <c r="Z35" s="203"/>
      <c r="AA35" s="203"/>
      <c r="AB35" s="203"/>
      <c r="AC35" s="38"/>
      <c r="AD35" s="38"/>
      <c r="AE35" s="38"/>
      <c r="AF35" s="38"/>
      <c r="AG35" s="38"/>
      <c r="AH35" s="38"/>
      <c r="AI35" s="38"/>
      <c r="AJ35" s="38"/>
      <c r="AK35" s="204">
        <f>SUM(AK26:AK33)</f>
        <v>0</v>
      </c>
      <c r="AL35" s="203"/>
      <c r="AM35" s="203"/>
      <c r="AN35" s="203"/>
      <c r="AO35" s="205"/>
      <c r="AP35" s="36"/>
      <c r="AQ35" s="36"/>
      <c r="AR35" s="31"/>
      <c r="BE35" s="30"/>
    </row>
    <row r="36" spans="1:57" s="2" customFormat="1" ht="7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5" customHeight="1">
      <c r="B38" s="18"/>
      <c r="AR38" s="18"/>
    </row>
    <row r="39" spans="1:57" s="1" customFormat="1" ht="14.5" customHeight="1">
      <c r="B39" s="18"/>
      <c r="AR39" s="18"/>
    </row>
    <row r="40" spans="1:57" s="1" customFormat="1" ht="14.5" customHeight="1">
      <c r="B40" s="18"/>
      <c r="AR40" s="18"/>
    </row>
    <row r="41" spans="1:57" s="1" customFormat="1" ht="14.5" customHeight="1">
      <c r="B41" s="18"/>
      <c r="AR41" s="18"/>
    </row>
    <row r="42" spans="1:57" s="1" customFormat="1" ht="14.5" customHeight="1">
      <c r="B42" s="18"/>
      <c r="AR42" s="18"/>
    </row>
    <row r="43" spans="1:57" s="1" customFormat="1" ht="14.5" customHeight="1">
      <c r="B43" s="18"/>
      <c r="AR43" s="18"/>
    </row>
    <row r="44" spans="1:57" s="1" customFormat="1" ht="14.5" customHeight="1">
      <c r="B44" s="18"/>
      <c r="AR44" s="18"/>
    </row>
    <row r="45" spans="1:57" s="1" customFormat="1" ht="14.5" customHeight="1">
      <c r="B45" s="18"/>
      <c r="AR45" s="18"/>
    </row>
    <row r="46" spans="1:57" s="1" customFormat="1" ht="14.5" customHeight="1">
      <c r="B46" s="18"/>
      <c r="AR46" s="18"/>
    </row>
    <row r="47" spans="1:57" s="1" customFormat="1" ht="14.5" customHeight="1">
      <c r="B47" s="18"/>
      <c r="AR47" s="18"/>
    </row>
    <row r="48" spans="1:57" s="1" customFormat="1" ht="14.5" customHeight="1">
      <c r="B48" s="18"/>
      <c r="AR48" s="18"/>
    </row>
    <row r="49" spans="1:57" s="2" customFormat="1" ht="14.5" customHeight="1">
      <c r="B49" s="40"/>
      <c r="D49" s="41" t="s">
        <v>47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48</v>
      </c>
      <c r="AI49" s="42"/>
      <c r="AJ49" s="42"/>
      <c r="AK49" s="42"/>
      <c r="AL49" s="42"/>
      <c r="AM49" s="42"/>
      <c r="AN49" s="42"/>
      <c r="AO49" s="42"/>
      <c r="AR49" s="40"/>
    </row>
    <row r="50" spans="1:57">
      <c r="B50" s="18"/>
      <c r="AR50" s="18"/>
    </row>
    <row r="51" spans="1:57">
      <c r="B51" s="18"/>
      <c r="AR51" s="18"/>
    </row>
    <row r="52" spans="1:57">
      <c r="B52" s="18"/>
      <c r="AR52" s="18"/>
    </row>
    <row r="53" spans="1:57">
      <c r="B53" s="18"/>
      <c r="AR53" s="18"/>
    </row>
    <row r="54" spans="1:57">
      <c r="B54" s="18"/>
      <c r="AR54" s="18"/>
    </row>
    <row r="55" spans="1:57">
      <c r="B55" s="18"/>
      <c r="AR55" s="18"/>
    </row>
    <row r="56" spans="1:57">
      <c r="B56" s="18"/>
      <c r="AR56" s="18"/>
    </row>
    <row r="57" spans="1:57">
      <c r="B57" s="18"/>
      <c r="AR57" s="18"/>
    </row>
    <row r="58" spans="1:57">
      <c r="B58" s="18"/>
      <c r="AR58" s="18"/>
    </row>
    <row r="59" spans="1:57">
      <c r="B59" s="18"/>
      <c r="AR59" s="18"/>
    </row>
    <row r="60" spans="1:57" s="2" customFormat="1" ht="13">
      <c r="A60" s="30"/>
      <c r="B60" s="31"/>
      <c r="C60" s="30"/>
      <c r="D60" s="43" t="s">
        <v>49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50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49</v>
      </c>
      <c r="AI60" s="33"/>
      <c r="AJ60" s="33"/>
      <c r="AK60" s="33"/>
      <c r="AL60" s="33"/>
      <c r="AM60" s="43" t="s">
        <v>50</v>
      </c>
      <c r="AN60" s="33"/>
      <c r="AO60" s="33"/>
      <c r="AP60" s="30"/>
      <c r="AQ60" s="30"/>
      <c r="AR60" s="31"/>
      <c r="BE60" s="30"/>
    </row>
    <row r="61" spans="1:57">
      <c r="B61" s="18"/>
      <c r="AR61" s="18"/>
    </row>
    <row r="62" spans="1:57">
      <c r="B62" s="18"/>
      <c r="AR62" s="18"/>
    </row>
    <row r="63" spans="1:57">
      <c r="B63" s="18"/>
      <c r="AR63" s="18"/>
    </row>
    <row r="64" spans="1:57" s="2" customFormat="1" ht="13">
      <c r="A64" s="30"/>
      <c r="B64" s="31"/>
      <c r="C64" s="30"/>
      <c r="D64" s="41" t="s">
        <v>51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52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>
      <c r="B65" s="18"/>
      <c r="AR65" s="18"/>
    </row>
    <row r="66" spans="1:57">
      <c r="B66" s="18"/>
      <c r="AR66" s="18"/>
    </row>
    <row r="67" spans="1:57">
      <c r="B67" s="18"/>
      <c r="AR67" s="18"/>
    </row>
    <row r="68" spans="1:57">
      <c r="B68" s="18"/>
      <c r="AR68" s="18"/>
    </row>
    <row r="69" spans="1:57">
      <c r="B69" s="18"/>
      <c r="AR69" s="18"/>
    </row>
    <row r="70" spans="1:57">
      <c r="B70" s="18"/>
      <c r="AR70" s="18"/>
    </row>
    <row r="71" spans="1:57">
      <c r="B71" s="18"/>
      <c r="AR71" s="18"/>
    </row>
    <row r="72" spans="1:57">
      <c r="B72" s="18"/>
      <c r="AR72" s="18"/>
    </row>
    <row r="73" spans="1:57">
      <c r="B73" s="18"/>
      <c r="AR73" s="18"/>
    </row>
    <row r="74" spans="1:57">
      <c r="B74" s="18"/>
      <c r="AR74" s="18"/>
    </row>
    <row r="75" spans="1:57" s="2" customFormat="1" ht="13">
      <c r="A75" s="30"/>
      <c r="B75" s="31"/>
      <c r="C75" s="30"/>
      <c r="D75" s="43" t="s">
        <v>49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50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49</v>
      </c>
      <c r="AI75" s="33"/>
      <c r="AJ75" s="33"/>
      <c r="AK75" s="33"/>
      <c r="AL75" s="33"/>
      <c r="AM75" s="43" t="s">
        <v>50</v>
      </c>
      <c r="AN75" s="33"/>
      <c r="AO75" s="33"/>
      <c r="AP75" s="30"/>
      <c r="AQ75" s="30"/>
      <c r="AR75" s="31"/>
      <c r="BE75" s="30"/>
    </row>
    <row r="76" spans="1:57" s="2" customForma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7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7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5" customHeight="1">
      <c r="A82" s="30"/>
      <c r="B82" s="31"/>
      <c r="C82" s="19" t="s">
        <v>53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7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49"/>
      <c r="C84" s="25" t="s">
        <v>12</v>
      </c>
      <c r="L84" s="4" t="str">
        <f>K5</f>
        <v>02</v>
      </c>
      <c r="AR84" s="49"/>
    </row>
    <row r="85" spans="1:91" s="5" customFormat="1" ht="37" customHeight="1">
      <c r="B85" s="50"/>
      <c r="C85" s="51" t="s">
        <v>15</v>
      </c>
      <c r="L85" s="190" t="str">
        <f>K6</f>
        <v>Zariadenie pre seniorov - Smižany</v>
      </c>
      <c r="M85" s="191"/>
      <c r="N85" s="191"/>
      <c r="O85" s="191"/>
      <c r="P85" s="191"/>
      <c r="Q85" s="191"/>
      <c r="R85" s="191"/>
      <c r="S85" s="191"/>
      <c r="T85" s="191"/>
      <c r="U85" s="191"/>
      <c r="V85" s="191"/>
      <c r="W85" s="191"/>
      <c r="X85" s="191"/>
      <c r="Y85" s="191"/>
      <c r="Z85" s="191"/>
      <c r="AA85" s="191"/>
      <c r="AB85" s="191"/>
      <c r="AC85" s="191"/>
      <c r="AD85" s="191"/>
      <c r="AE85" s="191"/>
      <c r="AF85" s="191"/>
      <c r="AG85" s="191"/>
      <c r="AH85" s="191"/>
      <c r="AI85" s="191"/>
      <c r="AJ85" s="191"/>
      <c r="AK85" s="191"/>
      <c r="AL85" s="191"/>
      <c r="AM85" s="191"/>
      <c r="AN85" s="191"/>
      <c r="AO85" s="191"/>
      <c r="AR85" s="50"/>
    </row>
    <row r="86" spans="1:91" s="2" customFormat="1" ht="7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5" t="s">
        <v>19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 xml:space="preserve"> 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21</v>
      </c>
      <c r="AJ87" s="30"/>
      <c r="AK87" s="30"/>
      <c r="AL87" s="30"/>
      <c r="AM87" s="192" t="str">
        <f>IF(AN8= "","",AN8)</f>
        <v>8. 12. 2020</v>
      </c>
      <c r="AN87" s="192"/>
      <c r="AO87" s="30"/>
      <c r="AP87" s="30"/>
      <c r="AQ87" s="30"/>
      <c r="AR87" s="31"/>
      <c r="BE87" s="30"/>
    </row>
    <row r="88" spans="1:91" s="2" customFormat="1" ht="7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25" customHeight="1">
      <c r="A89" s="30"/>
      <c r="B89" s="31"/>
      <c r="C89" s="25" t="s">
        <v>23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Obec Smižany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29</v>
      </c>
      <c r="AJ89" s="30"/>
      <c r="AK89" s="30"/>
      <c r="AL89" s="30"/>
      <c r="AM89" s="193" t="str">
        <f>IF(E17="","",E17)</f>
        <v>ARCHING SNV, s.r.o.</v>
      </c>
      <c r="AN89" s="194"/>
      <c r="AO89" s="194"/>
      <c r="AP89" s="194"/>
      <c r="AQ89" s="30"/>
      <c r="AR89" s="31"/>
      <c r="AS89" s="195" t="s">
        <v>54</v>
      </c>
      <c r="AT89" s="196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15.25" customHeight="1">
      <c r="A90" s="30"/>
      <c r="B90" s="31"/>
      <c r="C90" s="25" t="s">
        <v>27</v>
      </c>
      <c r="D90" s="30"/>
      <c r="E90" s="30"/>
      <c r="F90" s="30"/>
      <c r="G90" s="30"/>
      <c r="H90" s="30"/>
      <c r="I90" s="30"/>
      <c r="J90" s="30"/>
      <c r="K90" s="30"/>
      <c r="L90" s="4" t="str">
        <f>IF(E14= "Vyplň údaj","",E14)</f>
        <v/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32</v>
      </c>
      <c r="AJ90" s="30"/>
      <c r="AK90" s="30"/>
      <c r="AL90" s="30"/>
      <c r="AM90" s="193" t="str">
        <f>IF(E20="","",E20)</f>
        <v xml:space="preserve"> </v>
      </c>
      <c r="AN90" s="194"/>
      <c r="AO90" s="194"/>
      <c r="AP90" s="194"/>
      <c r="AQ90" s="30"/>
      <c r="AR90" s="31"/>
      <c r="AS90" s="197"/>
      <c r="AT90" s="198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75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197"/>
      <c r="AT91" s="198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>
      <c r="A92" s="30"/>
      <c r="B92" s="31"/>
      <c r="C92" s="180" t="s">
        <v>55</v>
      </c>
      <c r="D92" s="181"/>
      <c r="E92" s="181"/>
      <c r="F92" s="181"/>
      <c r="G92" s="181"/>
      <c r="H92" s="58"/>
      <c r="I92" s="182" t="s">
        <v>56</v>
      </c>
      <c r="J92" s="181"/>
      <c r="K92" s="181"/>
      <c r="L92" s="181"/>
      <c r="M92" s="181"/>
      <c r="N92" s="181"/>
      <c r="O92" s="181"/>
      <c r="P92" s="181"/>
      <c r="Q92" s="181"/>
      <c r="R92" s="181"/>
      <c r="S92" s="181"/>
      <c r="T92" s="181"/>
      <c r="U92" s="181"/>
      <c r="V92" s="181"/>
      <c r="W92" s="181"/>
      <c r="X92" s="181"/>
      <c r="Y92" s="181"/>
      <c r="Z92" s="181"/>
      <c r="AA92" s="181"/>
      <c r="AB92" s="181"/>
      <c r="AC92" s="181"/>
      <c r="AD92" s="181"/>
      <c r="AE92" s="181"/>
      <c r="AF92" s="181"/>
      <c r="AG92" s="183" t="s">
        <v>57</v>
      </c>
      <c r="AH92" s="181"/>
      <c r="AI92" s="181"/>
      <c r="AJ92" s="181"/>
      <c r="AK92" s="181"/>
      <c r="AL92" s="181"/>
      <c r="AM92" s="181"/>
      <c r="AN92" s="182" t="s">
        <v>58</v>
      </c>
      <c r="AO92" s="181"/>
      <c r="AP92" s="184"/>
      <c r="AQ92" s="59" t="s">
        <v>59</v>
      </c>
      <c r="AR92" s="31"/>
      <c r="AS92" s="60" t="s">
        <v>60</v>
      </c>
      <c r="AT92" s="61" t="s">
        <v>61</v>
      </c>
      <c r="AU92" s="61" t="s">
        <v>62</v>
      </c>
      <c r="AV92" s="61" t="s">
        <v>63</v>
      </c>
      <c r="AW92" s="61" t="s">
        <v>64</v>
      </c>
      <c r="AX92" s="61" t="s">
        <v>65</v>
      </c>
      <c r="AY92" s="61" t="s">
        <v>66</v>
      </c>
      <c r="AZ92" s="61" t="s">
        <v>67</v>
      </c>
      <c r="BA92" s="61" t="s">
        <v>68</v>
      </c>
      <c r="BB92" s="61" t="s">
        <v>69</v>
      </c>
      <c r="BC92" s="61" t="s">
        <v>70</v>
      </c>
      <c r="BD92" s="62" t="s">
        <v>71</v>
      </c>
      <c r="BE92" s="30"/>
    </row>
    <row r="93" spans="1:91" s="2" customFormat="1" ht="10.7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5" customHeight="1">
      <c r="B94" s="66"/>
      <c r="C94" s="67" t="s">
        <v>72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188">
        <f>ROUND(AG95,2)</f>
        <v>0</v>
      </c>
      <c r="AH94" s="188"/>
      <c r="AI94" s="188"/>
      <c r="AJ94" s="188"/>
      <c r="AK94" s="188"/>
      <c r="AL94" s="188"/>
      <c r="AM94" s="188"/>
      <c r="AN94" s="189">
        <f>SUM(AG94,AT94)</f>
        <v>0</v>
      </c>
      <c r="AO94" s="189"/>
      <c r="AP94" s="189"/>
      <c r="AQ94" s="70" t="s">
        <v>1</v>
      </c>
      <c r="AR94" s="66"/>
      <c r="AS94" s="71">
        <f>ROUND(AS95,2)</f>
        <v>0</v>
      </c>
      <c r="AT94" s="72">
        <f>ROUND(SUM(AV94:AW94),2)</f>
        <v>0</v>
      </c>
      <c r="AU94" s="73">
        <f>ROUND(AU95,5)</f>
        <v>0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ROUND(AZ95,2)</f>
        <v>0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73</v>
      </c>
      <c r="BT94" s="75" t="s">
        <v>74</v>
      </c>
      <c r="BU94" s="76" t="s">
        <v>75</v>
      </c>
      <c r="BV94" s="75" t="s">
        <v>76</v>
      </c>
      <c r="BW94" s="75" t="s">
        <v>4</v>
      </c>
      <c r="BX94" s="75" t="s">
        <v>77</v>
      </c>
      <c r="CL94" s="75" t="s">
        <v>1</v>
      </c>
    </row>
    <row r="95" spans="1:91" s="7" customFormat="1" ht="16.5" customHeight="1">
      <c r="A95" s="77" t="s">
        <v>78</v>
      </c>
      <c r="B95" s="78"/>
      <c r="C95" s="79"/>
      <c r="D95" s="187" t="s">
        <v>13</v>
      </c>
      <c r="E95" s="187"/>
      <c r="F95" s="187"/>
      <c r="G95" s="187"/>
      <c r="H95" s="187"/>
      <c r="I95" s="80"/>
      <c r="J95" s="187" t="s">
        <v>79</v>
      </c>
      <c r="K95" s="187"/>
      <c r="L95" s="187"/>
      <c r="M95" s="187"/>
      <c r="N95" s="187"/>
      <c r="O95" s="187"/>
      <c r="P95" s="187"/>
      <c r="Q95" s="187"/>
      <c r="R95" s="187"/>
      <c r="S95" s="187"/>
      <c r="T95" s="187"/>
      <c r="U95" s="187"/>
      <c r="V95" s="187"/>
      <c r="W95" s="187"/>
      <c r="X95" s="187"/>
      <c r="Y95" s="187"/>
      <c r="Z95" s="187"/>
      <c r="AA95" s="187"/>
      <c r="AB95" s="187"/>
      <c r="AC95" s="187"/>
      <c r="AD95" s="187"/>
      <c r="AE95" s="187"/>
      <c r="AF95" s="187"/>
      <c r="AG95" s="185">
        <f>'02 - Sadové úpravy'!J30</f>
        <v>0</v>
      </c>
      <c r="AH95" s="186"/>
      <c r="AI95" s="186"/>
      <c r="AJ95" s="186"/>
      <c r="AK95" s="186"/>
      <c r="AL95" s="186"/>
      <c r="AM95" s="186"/>
      <c r="AN95" s="185">
        <f>SUM(AG95,AT95)</f>
        <v>0</v>
      </c>
      <c r="AO95" s="186"/>
      <c r="AP95" s="186"/>
      <c r="AQ95" s="81" t="s">
        <v>80</v>
      </c>
      <c r="AR95" s="78"/>
      <c r="AS95" s="82">
        <v>0</v>
      </c>
      <c r="AT95" s="83">
        <f>ROUND(SUM(AV95:AW95),2)</f>
        <v>0</v>
      </c>
      <c r="AU95" s="84">
        <f>'02 - Sadové úpravy'!P120</f>
        <v>0</v>
      </c>
      <c r="AV95" s="83">
        <f>'02 - Sadové úpravy'!J33</f>
        <v>0</v>
      </c>
      <c r="AW95" s="83">
        <f>'02 - Sadové úpravy'!J34</f>
        <v>0</v>
      </c>
      <c r="AX95" s="83">
        <f>'02 - Sadové úpravy'!J35</f>
        <v>0</v>
      </c>
      <c r="AY95" s="83">
        <f>'02 - Sadové úpravy'!J36</f>
        <v>0</v>
      </c>
      <c r="AZ95" s="83">
        <f>'02 - Sadové úpravy'!F33</f>
        <v>0</v>
      </c>
      <c r="BA95" s="83">
        <f>'02 - Sadové úpravy'!F34</f>
        <v>0</v>
      </c>
      <c r="BB95" s="83">
        <f>'02 - Sadové úpravy'!F35</f>
        <v>0</v>
      </c>
      <c r="BC95" s="83">
        <f>'02 - Sadové úpravy'!F36</f>
        <v>0</v>
      </c>
      <c r="BD95" s="85">
        <f>'02 - Sadové úpravy'!F37</f>
        <v>0</v>
      </c>
      <c r="BT95" s="86" t="s">
        <v>81</v>
      </c>
      <c r="BV95" s="86" t="s">
        <v>76</v>
      </c>
      <c r="BW95" s="86" t="s">
        <v>82</v>
      </c>
      <c r="BX95" s="86" t="s">
        <v>4</v>
      </c>
      <c r="CL95" s="86" t="s">
        <v>1</v>
      </c>
      <c r="CM95" s="86" t="s">
        <v>74</v>
      </c>
    </row>
    <row r="96" spans="1:91" s="2" customFormat="1" ht="30" customHeight="1">
      <c r="A96" s="30"/>
      <c r="B96" s="31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1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2" customFormat="1" ht="7" customHeight="1">
      <c r="A97" s="30"/>
      <c r="B97" s="45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31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02 - Sadové úpravy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47"/>
  <sheetViews>
    <sheetView showGridLines="0" tabSelected="1" workbookViewId="0">
      <selection activeCell="J13" sqref="J13"/>
    </sheetView>
  </sheetViews>
  <sheetFormatPr baseColWidth="10" defaultColWidth="8.75" defaultRowHeight="11"/>
  <cols>
    <col min="1" max="1" width="8.25" style="1" customWidth="1"/>
    <col min="2" max="2" width="1.25" style="1" customWidth="1"/>
    <col min="3" max="3" width="4" style="1" customWidth="1"/>
    <col min="4" max="4" width="4.25" style="1" customWidth="1"/>
    <col min="5" max="5" width="17" style="1" customWidth="1"/>
    <col min="6" max="6" width="50.75" style="1" customWidth="1"/>
    <col min="7" max="7" width="7.5" style="1" customWidth="1"/>
    <col min="8" max="8" width="11.5" style="1" customWidth="1"/>
    <col min="9" max="10" width="20" style="1" customWidth="1"/>
    <col min="11" max="11" width="20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L2" s="178" t="s">
        <v>5</v>
      </c>
      <c r="M2" s="179"/>
      <c r="N2" s="179"/>
      <c r="O2" s="179"/>
      <c r="P2" s="179"/>
      <c r="Q2" s="179"/>
      <c r="R2" s="179"/>
      <c r="S2" s="179"/>
      <c r="T2" s="179"/>
      <c r="U2" s="179"/>
      <c r="V2" s="179"/>
      <c r="AT2" s="15" t="s">
        <v>82</v>
      </c>
    </row>
    <row r="3" spans="1:46" s="1" customFormat="1" ht="7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pans="1:46" s="1" customFormat="1" ht="25" customHeight="1">
      <c r="B4" s="18"/>
      <c r="D4" s="19" t="s">
        <v>83</v>
      </c>
      <c r="L4" s="18"/>
      <c r="M4" s="87" t="s">
        <v>9</v>
      </c>
      <c r="AT4" s="15" t="s">
        <v>3</v>
      </c>
    </row>
    <row r="5" spans="1:46" s="1" customFormat="1" ht="7" customHeight="1">
      <c r="B5" s="18"/>
      <c r="L5" s="18"/>
    </row>
    <row r="6" spans="1:46" s="1" customFormat="1" ht="12" customHeight="1">
      <c r="B6" s="18"/>
      <c r="D6" s="25" t="s">
        <v>15</v>
      </c>
      <c r="L6" s="18"/>
    </row>
    <row r="7" spans="1:46" s="1" customFormat="1" ht="16.5" customHeight="1">
      <c r="B7" s="18"/>
      <c r="E7" s="218" t="str">
        <f>'Rekapitulácia stavby'!K6</f>
        <v>Zariadenie pre seniorov - Smižany</v>
      </c>
      <c r="F7" s="219"/>
      <c r="G7" s="219"/>
      <c r="H7" s="219"/>
      <c r="L7" s="18"/>
    </row>
    <row r="8" spans="1:46" s="2" customFormat="1" ht="12" customHeight="1">
      <c r="A8" s="30"/>
      <c r="B8" s="31"/>
      <c r="C8" s="30"/>
      <c r="D8" s="25" t="s">
        <v>84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190" t="s">
        <v>85</v>
      </c>
      <c r="F9" s="217"/>
      <c r="G9" s="217"/>
      <c r="H9" s="21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5" t="s">
        <v>17</v>
      </c>
      <c r="E11" s="30"/>
      <c r="F11" s="23" t="s">
        <v>1</v>
      </c>
      <c r="G11" s="30"/>
      <c r="H11" s="30"/>
      <c r="I11" s="25" t="s">
        <v>18</v>
      </c>
      <c r="J11" s="23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5" t="s">
        <v>19</v>
      </c>
      <c r="E12" s="30"/>
      <c r="F12" s="23" t="s">
        <v>20</v>
      </c>
      <c r="G12" s="30"/>
      <c r="H12" s="30"/>
      <c r="I12" s="25" t="s">
        <v>21</v>
      </c>
      <c r="J12" s="53">
        <v>44186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75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5" t="s">
        <v>23</v>
      </c>
      <c r="E14" s="30"/>
      <c r="F14" s="30"/>
      <c r="G14" s="30"/>
      <c r="H14" s="30"/>
      <c r="I14" s="25" t="s">
        <v>24</v>
      </c>
      <c r="J14" s="23" t="s">
        <v>1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3" t="s">
        <v>25</v>
      </c>
      <c r="F15" s="30"/>
      <c r="G15" s="30"/>
      <c r="H15" s="30"/>
      <c r="I15" s="25" t="s">
        <v>26</v>
      </c>
      <c r="J15" s="23" t="s">
        <v>1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7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5" t="s">
        <v>27</v>
      </c>
      <c r="E17" s="30"/>
      <c r="F17" s="30"/>
      <c r="G17" s="30"/>
      <c r="H17" s="30"/>
      <c r="I17" s="25" t="s">
        <v>24</v>
      </c>
      <c r="J17" s="26" t="str">
        <f>'Rekapitulácia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20" t="str">
        <f>'Rekapitulácia stavby'!E14</f>
        <v>Vyplň údaj</v>
      </c>
      <c r="F18" s="209"/>
      <c r="G18" s="209"/>
      <c r="H18" s="209"/>
      <c r="I18" s="25" t="s">
        <v>26</v>
      </c>
      <c r="J18" s="26" t="str">
        <f>'Rekapitulácia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7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5" t="s">
        <v>29</v>
      </c>
      <c r="E20" s="30"/>
      <c r="F20" s="30"/>
      <c r="G20" s="30"/>
      <c r="H20" s="30"/>
      <c r="I20" s="25" t="s">
        <v>24</v>
      </c>
      <c r="J20" s="23" t="s">
        <v>1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3" t="s">
        <v>30</v>
      </c>
      <c r="F21" s="30"/>
      <c r="G21" s="30"/>
      <c r="H21" s="30"/>
      <c r="I21" s="25" t="s">
        <v>26</v>
      </c>
      <c r="J21" s="23" t="s">
        <v>1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7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5" t="s">
        <v>32</v>
      </c>
      <c r="E23" s="30"/>
      <c r="F23" s="30"/>
      <c r="G23" s="30"/>
      <c r="H23" s="30"/>
      <c r="I23" s="25" t="s">
        <v>24</v>
      </c>
      <c r="J23" s="23" t="str">
        <f>IF('Rekapitulácia stavby'!AN19="","",'Rekapitulácia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3" t="str">
        <f>IF('Rekapitulácia stavby'!E20="","",'Rekapitulácia stavby'!E20)</f>
        <v xml:space="preserve"> </v>
      </c>
      <c r="F24" s="30"/>
      <c r="G24" s="30"/>
      <c r="H24" s="30"/>
      <c r="I24" s="25" t="s">
        <v>26</v>
      </c>
      <c r="J24" s="23" t="str">
        <f>IF('Rekapitulácia stavby'!AN20="","",'Rekapitulácia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7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5" t="s">
        <v>33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88"/>
      <c r="B27" s="89"/>
      <c r="C27" s="88"/>
      <c r="D27" s="88"/>
      <c r="E27" s="213" t="s">
        <v>1</v>
      </c>
      <c r="F27" s="213"/>
      <c r="G27" s="213"/>
      <c r="H27" s="213"/>
      <c r="I27" s="88"/>
      <c r="J27" s="88"/>
      <c r="K27" s="88"/>
      <c r="L27" s="90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</row>
    <row r="28" spans="1:31" s="2" customFormat="1" ht="7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7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5" customHeight="1">
      <c r="A30" s="30"/>
      <c r="B30" s="31"/>
      <c r="C30" s="30"/>
      <c r="D30" s="91" t="s">
        <v>34</v>
      </c>
      <c r="E30" s="30"/>
      <c r="F30" s="30"/>
      <c r="G30" s="30"/>
      <c r="H30" s="30"/>
      <c r="I30" s="30"/>
      <c r="J30" s="69">
        <f>ROUND(J120,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7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5" customHeight="1">
      <c r="A32" s="30"/>
      <c r="B32" s="31"/>
      <c r="C32" s="30"/>
      <c r="D32" s="30"/>
      <c r="E32" s="30"/>
      <c r="F32" s="34" t="s">
        <v>36</v>
      </c>
      <c r="G32" s="30"/>
      <c r="H32" s="30"/>
      <c r="I32" s="34" t="s">
        <v>35</v>
      </c>
      <c r="J32" s="34" t="s">
        <v>37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5" customHeight="1">
      <c r="A33" s="30"/>
      <c r="B33" s="31"/>
      <c r="C33" s="30"/>
      <c r="D33" s="92" t="s">
        <v>38</v>
      </c>
      <c r="E33" s="25" t="s">
        <v>39</v>
      </c>
      <c r="F33" s="93">
        <f>ROUND((SUM(BE120:BE146)),  2)</f>
        <v>0</v>
      </c>
      <c r="G33" s="30"/>
      <c r="H33" s="30"/>
      <c r="I33" s="94">
        <v>0.2</v>
      </c>
      <c r="J33" s="93">
        <f>ROUND(((SUM(BE120:BE146))*I33),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5" customHeight="1">
      <c r="A34" s="30"/>
      <c r="B34" s="31"/>
      <c r="C34" s="30"/>
      <c r="D34" s="30"/>
      <c r="E34" s="25" t="s">
        <v>40</v>
      </c>
      <c r="F34" s="93">
        <f>ROUND((SUM(BF120:BF146)),  2)</f>
        <v>0</v>
      </c>
      <c r="G34" s="30"/>
      <c r="H34" s="30"/>
      <c r="I34" s="94">
        <v>0.2</v>
      </c>
      <c r="J34" s="93">
        <f>ROUND(((SUM(BF120:BF146))*I34),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5" hidden="1" customHeight="1">
      <c r="A35" s="30"/>
      <c r="B35" s="31"/>
      <c r="C35" s="30"/>
      <c r="D35" s="30"/>
      <c r="E35" s="25" t="s">
        <v>41</v>
      </c>
      <c r="F35" s="93">
        <f>ROUND((SUM(BG120:BG146)),  2)</f>
        <v>0</v>
      </c>
      <c r="G35" s="30"/>
      <c r="H35" s="30"/>
      <c r="I35" s="94">
        <v>0.2</v>
      </c>
      <c r="J35" s="93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5" hidden="1" customHeight="1">
      <c r="A36" s="30"/>
      <c r="B36" s="31"/>
      <c r="C36" s="30"/>
      <c r="D36" s="30"/>
      <c r="E36" s="25" t="s">
        <v>42</v>
      </c>
      <c r="F36" s="93">
        <f>ROUND((SUM(BH120:BH146)),  2)</f>
        <v>0</v>
      </c>
      <c r="G36" s="30"/>
      <c r="H36" s="30"/>
      <c r="I36" s="94">
        <v>0.2</v>
      </c>
      <c r="J36" s="93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5" hidden="1" customHeight="1">
      <c r="A37" s="30"/>
      <c r="B37" s="31"/>
      <c r="C37" s="30"/>
      <c r="D37" s="30"/>
      <c r="E37" s="25" t="s">
        <v>43</v>
      </c>
      <c r="F37" s="93">
        <f>ROUND((SUM(BI120:BI146)),  2)</f>
        <v>0</v>
      </c>
      <c r="G37" s="30"/>
      <c r="H37" s="30"/>
      <c r="I37" s="94">
        <v>0</v>
      </c>
      <c r="J37" s="9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7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5" customHeight="1">
      <c r="A39" s="30"/>
      <c r="B39" s="31"/>
      <c r="C39" s="95"/>
      <c r="D39" s="96" t="s">
        <v>44</v>
      </c>
      <c r="E39" s="58"/>
      <c r="F39" s="58"/>
      <c r="G39" s="97" t="s">
        <v>45</v>
      </c>
      <c r="H39" s="98" t="s">
        <v>46</v>
      </c>
      <c r="I39" s="58"/>
      <c r="J39" s="99">
        <f>SUM(J30:J37)</f>
        <v>0</v>
      </c>
      <c r="K39" s="10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5" customHeight="1">
      <c r="B41" s="18"/>
      <c r="L41" s="18"/>
    </row>
    <row r="42" spans="1:31" s="1" customFormat="1" ht="14.5" customHeight="1">
      <c r="B42" s="18"/>
      <c r="L42" s="18"/>
    </row>
    <row r="43" spans="1:31" s="1" customFormat="1" ht="14.5" customHeight="1">
      <c r="B43" s="18"/>
      <c r="L43" s="18"/>
    </row>
    <row r="44" spans="1:31" s="1" customFormat="1" ht="14.5" customHeight="1">
      <c r="B44" s="18"/>
      <c r="L44" s="18"/>
    </row>
    <row r="45" spans="1:31" s="1" customFormat="1" ht="14.5" customHeight="1">
      <c r="B45" s="18"/>
      <c r="L45" s="18"/>
    </row>
    <row r="46" spans="1:31" s="1" customFormat="1" ht="14.5" customHeight="1">
      <c r="B46" s="18"/>
      <c r="L46" s="18"/>
    </row>
    <row r="47" spans="1:31" s="1" customFormat="1" ht="14.5" customHeight="1">
      <c r="B47" s="18"/>
      <c r="L47" s="18"/>
    </row>
    <row r="48" spans="1:31" s="1" customFormat="1" ht="14.5" customHeight="1">
      <c r="B48" s="18"/>
      <c r="L48" s="18"/>
    </row>
    <row r="49" spans="1:31" s="1" customFormat="1" ht="14.5" customHeight="1">
      <c r="B49" s="18"/>
      <c r="L49" s="18"/>
    </row>
    <row r="50" spans="1:31" s="2" customFormat="1" ht="14.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3">
      <c r="A61" s="30"/>
      <c r="B61" s="31"/>
      <c r="C61" s="30"/>
      <c r="D61" s="43" t="s">
        <v>49</v>
      </c>
      <c r="E61" s="33"/>
      <c r="F61" s="101" t="s">
        <v>50</v>
      </c>
      <c r="G61" s="43" t="s">
        <v>49</v>
      </c>
      <c r="H61" s="33"/>
      <c r="I61" s="33"/>
      <c r="J61" s="10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3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3">
      <c r="A76" s="30"/>
      <c r="B76" s="31"/>
      <c r="C76" s="30"/>
      <c r="D76" s="43" t="s">
        <v>49</v>
      </c>
      <c r="E76" s="33"/>
      <c r="F76" s="101" t="s">
        <v>50</v>
      </c>
      <c r="G76" s="43" t="s">
        <v>49</v>
      </c>
      <c r="H76" s="33"/>
      <c r="I76" s="33"/>
      <c r="J76" s="10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7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5" customHeight="1">
      <c r="A82" s="30"/>
      <c r="B82" s="31"/>
      <c r="C82" s="19" t="s">
        <v>86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7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15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18" t="str">
        <f>E7</f>
        <v>Zariadenie pre seniorov - Smižany</v>
      </c>
      <c r="F85" s="219"/>
      <c r="G85" s="219"/>
      <c r="H85" s="21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84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190" t="str">
        <f>E9</f>
        <v>02 - Sadové úpravy</v>
      </c>
      <c r="F87" s="217"/>
      <c r="G87" s="217"/>
      <c r="H87" s="21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7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19</v>
      </c>
      <c r="D89" s="30"/>
      <c r="E89" s="30"/>
      <c r="F89" s="23" t="str">
        <f>F12</f>
        <v xml:space="preserve"> </v>
      </c>
      <c r="G89" s="30"/>
      <c r="H89" s="30"/>
      <c r="I89" s="25" t="s">
        <v>21</v>
      </c>
      <c r="J89" s="53">
        <f>IF(J12="","",J12)</f>
        <v>44186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7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25.75" customHeight="1">
      <c r="A91" s="30"/>
      <c r="B91" s="31"/>
      <c r="C91" s="25" t="s">
        <v>23</v>
      </c>
      <c r="D91" s="30"/>
      <c r="E91" s="30"/>
      <c r="F91" s="23" t="str">
        <f>E15</f>
        <v>Obec Smižany</v>
      </c>
      <c r="G91" s="30"/>
      <c r="H91" s="30"/>
      <c r="I91" s="25" t="s">
        <v>29</v>
      </c>
      <c r="J91" s="28" t="str">
        <f>E21</f>
        <v>ARCHING SNV, s.r.o.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5" customHeight="1">
      <c r="A92" s="30"/>
      <c r="B92" s="31"/>
      <c r="C92" s="25" t="s">
        <v>27</v>
      </c>
      <c r="D92" s="30"/>
      <c r="E92" s="30"/>
      <c r="F92" s="23" t="str">
        <f>IF(E18="","",E18)</f>
        <v>Vyplň údaj</v>
      </c>
      <c r="G92" s="30"/>
      <c r="H92" s="30"/>
      <c r="I92" s="25" t="s">
        <v>32</v>
      </c>
      <c r="J92" s="28" t="str">
        <f>E24</f>
        <v xml:space="preserve"> 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2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3" t="s">
        <v>87</v>
      </c>
      <c r="D94" s="95"/>
      <c r="E94" s="95"/>
      <c r="F94" s="95"/>
      <c r="G94" s="95"/>
      <c r="H94" s="95"/>
      <c r="I94" s="95"/>
      <c r="J94" s="104" t="s">
        <v>88</v>
      </c>
      <c r="K94" s="95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2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75" customHeight="1">
      <c r="A96" s="30"/>
      <c r="B96" s="31"/>
      <c r="C96" s="105" t="s">
        <v>89</v>
      </c>
      <c r="D96" s="30"/>
      <c r="E96" s="30"/>
      <c r="F96" s="30"/>
      <c r="G96" s="30"/>
      <c r="H96" s="30"/>
      <c r="I96" s="30"/>
      <c r="J96" s="69">
        <f>J120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90</v>
      </c>
    </row>
    <row r="97" spans="1:31" s="9" customFormat="1" ht="25" customHeight="1">
      <c r="B97" s="106"/>
      <c r="D97" s="107" t="s">
        <v>91</v>
      </c>
      <c r="E97" s="108"/>
      <c r="F97" s="108"/>
      <c r="G97" s="108"/>
      <c r="H97" s="108"/>
      <c r="I97" s="108"/>
      <c r="J97" s="109">
        <f>J121</f>
        <v>0</v>
      </c>
      <c r="L97" s="106"/>
    </row>
    <row r="98" spans="1:31" s="10" customFormat="1" ht="20" customHeight="1">
      <c r="B98" s="110"/>
      <c r="D98" s="111" t="s">
        <v>92</v>
      </c>
      <c r="E98" s="112"/>
      <c r="F98" s="112"/>
      <c r="G98" s="112"/>
      <c r="H98" s="112"/>
      <c r="I98" s="112"/>
      <c r="J98" s="113">
        <f>J122</f>
        <v>0</v>
      </c>
      <c r="L98" s="110"/>
    </row>
    <row r="99" spans="1:31" s="10" customFormat="1" ht="20" customHeight="1">
      <c r="B99" s="110"/>
      <c r="D99" s="111" t="s">
        <v>93</v>
      </c>
      <c r="E99" s="112"/>
      <c r="F99" s="112"/>
      <c r="G99" s="112"/>
      <c r="H99" s="112"/>
      <c r="I99" s="112"/>
      <c r="J99" s="113">
        <f>J132</f>
        <v>0</v>
      </c>
      <c r="L99" s="110"/>
    </row>
    <row r="100" spans="1:31" s="10" customFormat="1" ht="20" customHeight="1">
      <c r="B100" s="110"/>
      <c r="D100" s="111" t="s">
        <v>94</v>
      </c>
      <c r="E100" s="112"/>
      <c r="F100" s="112"/>
      <c r="G100" s="112"/>
      <c r="H100" s="112"/>
      <c r="I100" s="112"/>
      <c r="J100" s="113">
        <f>J145</f>
        <v>0</v>
      </c>
      <c r="L100" s="110"/>
    </row>
    <row r="101" spans="1:31" s="2" customFormat="1" ht="21.75" customHeight="1">
      <c r="A101" s="30"/>
      <c r="B101" s="31"/>
      <c r="C101" s="30"/>
      <c r="D101" s="30"/>
      <c r="E101" s="30"/>
      <c r="F101" s="30"/>
      <c r="G101" s="30"/>
      <c r="H101" s="30"/>
      <c r="I101" s="30"/>
      <c r="J101" s="30"/>
      <c r="K101" s="30"/>
      <c r="L101" s="4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pans="1:31" s="2" customFormat="1" ht="7" customHeight="1">
      <c r="A102" s="30"/>
      <c r="B102" s="45"/>
      <c r="C102" s="46"/>
      <c r="D102" s="46"/>
      <c r="E102" s="46"/>
      <c r="F102" s="46"/>
      <c r="G102" s="46"/>
      <c r="H102" s="46"/>
      <c r="I102" s="46"/>
      <c r="J102" s="46"/>
      <c r="K102" s="46"/>
      <c r="L102" s="4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6" spans="1:31" s="2" customFormat="1" ht="7" customHeight="1">
      <c r="A106" s="30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25" customHeight="1">
      <c r="A107" s="30"/>
      <c r="B107" s="31"/>
      <c r="C107" s="19" t="s">
        <v>95</v>
      </c>
      <c r="D107" s="30"/>
      <c r="E107" s="30"/>
      <c r="F107" s="30"/>
      <c r="G107" s="30"/>
      <c r="H107" s="30"/>
      <c r="I107" s="30"/>
      <c r="J107" s="30"/>
      <c r="K107" s="30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7" customHeight="1">
      <c r="A108" s="30"/>
      <c r="B108" s="31"/>
      <c r="C108" s="30"/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2" customHeight="1">
      <c r="A109" s="30"/>
      <c r="B109" s="31"/>
      <c r="C109" s="25" t="s">
        <v>15</v>
      </c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6.5" customHeight="1">
      <c r="A110" s="30"/>
      <c r="B110" s="31"/>
      <c r="C110" s="30"/>
      <c r="D110" s="30"/>
      <c r="E110" s="218" t="str">
        <f>E7</f>
        <v>Zariadenie pre seniorov - Smižany</v>
      </c>
      <c r="F110" s="219"/>
      <c r="G110" s="219"/>
      <c r="H110" s="219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5" t="s">
        <v>84</v>
      </c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6.5" customHeight="1">
      <c r="A112" s="30"/>
      <c r="B112" s="31"/>
      <c r="C112" s="30"/>
      <c r="D112" s="30"/>
      <c r="E112" s="190" t="str">
        <f>E9</f>
        <v>02 - Sadové úpravy</v>
      </c>
      <c r="F112" s="217"/>
      <c r="G112" s="217"/>
      <c r="H112" s="217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7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>
      <c r="A114" s="30"/>
      <c r="B114" s="31"/>
      <c r="C114" s="25" t="s">
        <v>19</v>
      </c>
      <c r="D114" s="30"/>
      <c r="E114" s="30"/>
      <c r="F114" s="23" t="str">
        <f>F12</f>
        <v xml:space="preserve"> </v>
      </c>
      <c r="G114" s="30"/>
      <c r="H114" s="30"/>
      <c r="I114" s="25" t="s">
        <v>21</v>
      </c>
      <c r="J114" s="53">
        <f>IF(J12="","",J12)</f>
        <v>44186</v>
      </c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7" customHeight="1">
      <c r="A115" s="30"/>
      <c r="B115" s="31"/>
      <c r="C115" s="30"/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25.75" customHeight="1">
      <c r="A116" s="30"/>
      <c r="B116" s="31"/>
      <c r="C116" s="25" t="s">
        <v>23</v>
      </c>
      <c r="D116" s="30"/>
      <c r="E116" s="30"/>
      <c r="F116" s="23" t="str">
        <f>E15</f>
        <v>Obec Smižany</v>
      </c>
      <c r="G116" s="30"/>
      <c r="H116" s="30"/>
      <c r="I116" s="25" t="s">
        <v>29</v>
      </c>
      <c r="J116" s="28" t="str">
        <f>E21</f>
        <v>ARCHING SNV, s.r.o.</v>
      </c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5.25" customHeight="1">
      <c r="A117" s="30"/>
      <c r="B117" s="31"/>
      <c r="C117" s="25" t="s">
        <v>27</v>
      </c>
      <c r="D117" s="30"/>
      <c r="E117" s="30"/>
      <c r="F117" s="23" t="str">
        <f>IF(E18="","",E18)</f>
        <v>Vyplň údaj</v>
      </c>
      <c r="G117" s="30"/>
      <c r="H117" s="30"/>
      <c r="I117" s="25" t="s">
        <v>32</v>
      </c>
      <c r="J117" s="28" t="str">
        <f>E24</f>
        <v xml:space="preserve"> </v>
      </c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0.25" customHeight="1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11" customFormat="1" ht="29.25" customHeight="1">
      <c r="A119" s="114"/>
      <c r="B119" s="115"/>
      <c r="C119" s="116" t="s">
        <v>96</v>
      </c>
      <c r="D119" s="117" t="s">
        <v>59</v>
      </c>
      <c r="E119" s="117" t="s">
        <v>55</v>
      </c>
      <c r="F119" s="117" t="s">
        <v>56</v>
      </c>
      <c r="G119" s="117" t="s">
        <v>97</v>
      </c>
      <c r="H119" s="117" t="s">
        <v>98</v>
      </c>
      <c r="I119" s="117" t="s">
        <v>99</v>
      </c>
      <c r="J119" s="118" t="s">
        <v>88</v>
      </c>
      <c r="K119" s="119" t="s">
        <v>100</v>
      </c>
      <c r="L119" s="120"/>
      <c r="M119" s="60" t="s">
        <v>1</v>
      </c>
      <c r="N119" s="61" t="s">
        <v>38</v>
      </c>
      <c r="O119" s="61" t="s">
        <v>101</v>
      </c>
      <c r="P119" s="61" t="s">
        <v>102</v>
      </c>
      <c r="Q119" s="61" t="s">
        <v>103</v>
      </c>
      <c r="R119" s="61" t="s">
        <v>104</v>
      </c>
      <c r="S119" s="61" t="s">
        <v>105</v>
      </c>
      <c r="T119" s="62" t="s">
        <v>106</v>
      </c>
      <c r="U119" s="114"/>
      <c r="V119" s="114"/>
      <c r="W119" s="114"/>
      <c r="X119" s="114"/>
      <c r="Y119" s="114"/>
      <c r="Z119" s="114"/>
      <c r="AA119" s="114"/>
      <c r="AB119" s="114"/>
      <c r="AC119" s="114"/>
      <c r="AD119" s="114"/>
      <c r="AE119" s="114"/>
    </row>
    <row r="120" spans="1:65" s="2" customFormat="1" ht="22.75" customHeight="1">
      <c r="A120" s="30"/>
      <c r="B120" s="31"/>
      <c r="C120" s="67" t="s">
        <v>89</v>
      </c>
      <c r="D120" s="30"/>
      <c r="E120" s="30"/>
      <c r="F120" s="30"/>
      <c r="G120" s="30"/>
      <c r="H120" s="30"/>
      <c r="I120" s="30"/>
      <c r="J120" s="121">
        <f>BK120</f>
        <v>0</v>
      </c>
      <c r="K120" s="30"/>
      <c r="L120" s="31"/>
      <c r="M120" s="63"/>
      <c r="N120" s="54"/>
      <c r="O120" s="64"/>
      <c r="P120" s="122">
        <f>P121</f>
        <v>0</v>
      </c>
      <c r="Q120" s="64"/>
      <c r="R120" s="122">
        <f>R121</f>
        <v>13.24614</v>
      </c>
      <c r="S120" s="64"/>
      <c r="T120" s="123">
        <f>T121</f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T120" s="15" t="s">
        <v>73</v>
      </c>
      <c r="AU120" s="15" t="s">
        <v>90</v>
      </c>
      <c r="BK120" s="124">
        <f>BK121</f>
        <v>0</v>
      </c>
    </row>
    <row r="121" spans="1:65" s="12" customFormat="1" ht="26" customHeight="1">
      <c r="B121" s="125"/>
      <c r="D121" s="126" t="s">
        <v>73</v>
      </c>
      <c r="E121" s="127" t="s">
        <v>107</v>
      </c>
      <c r="F121" s="127" t="s">
        <v>108</v>
      </c>
      <c r="I121" s="128"/>
      <c r="J121" s="129">
        <f>BK121</f>
        <v>0</v>
      </c>
      <c r="L121" s="125"/>
      <c r="M121" s="130"/>
      <c r="N121" s="131"/>
      <c r="O121" s="131"/>
      <c r="P121" s="132">
        <f>P122+P132+P145</f>
        <v>0</v>
      </c>
      <c r="Q121" s="131"/>
      <c r="R121" s="132">
        <f>R122+R132+R145</f>
        <v>13.24614</v>
      </c>
      <c r="S121" s="131"/>
      <c r="T121" s="133">
        <f>T122+T132+T145</f>
        <v>0</v>
      </c>
      <c r="AR121" s="126" t="s">
        <v>81</v>
      </c>
      <c r="AT121" s="134" t="s">
        <v>73</v>
      </c>
      <c r="AU121" s="134" t="s">
        <v>74</v>
      </c>
      <c r="AY121" s="126" t="s">
        <v>109</v>
      </c>
      <c r="BK121" s="135">
        <f>BK122+BK132+BK145</f>
        <v>0</v>
      </c>
    </row>
    <row r="122" spans="1:65" s="12" customFormat="1" ht="22.75" customHeight="1">
      <c r="B122" s="125"/>
      <c r="D122" s="126" t="s">
        <v>73</v>
      </c>
      <c r="E122" s="136" t="s">
        <v>81</v>
      </c>
      <c r="F122" s="136" t="s">
        <v>110</v>
      </c>
      <c r="I122" s="128"/>
      <c r="J122" s="137">
        <f>BK122</f>
        <v>0</v>
      </c>
      <c r="L122" s="125"/>
      <c r="M122" s="130"/>
      <c r="N122" s="131"/>
      <c r="O122" s="131"/>
      <c r="P122" s="132">
        <f>SUM(P123:P131)</f>
        <v>0</v>
      </c>
      <c r="Q122" s="131"/>
      <c r="R122" s="132">
        <f>SUM(R123:R131)</f>
        <v>12.317350000000001</v>
      </c>
      <c r="S122" s="131"/>
      <c r="T122" s="133">
        <f>SUM(T123:T131)</f>
        <v>0</v>
      </c>
      <c r="AR122" s="126" t="s">
        <v>81</v>
      </c>
      <c r="AT122" s="134" t="s">
        <v>73</v>
      </c>
      <c r="AU122" s="134" t="s">
        <v>81</v>
      </c>
      <c r="AY122" s="126" t="s">
        <v>109</v>
      </c>
      <c r="BK122" s="135">
        <f>SUM(BK123:BK131)</f>
        <v>0</v>
      </c>
    </row>
    <row r="123" spans="1:65" s="2" customFormat="1" ht="14.5" customHeight="1">
      <c r="A123" s="30"/>
      <c r="B123" s="138"/>
      <c r="C123" s="139" t="s">
        <v>81</v>
      </c>
      <c r="D123" s="139" t="s">
        <v>111</v>
      </c>
      <c r="E123" s="140" t="s">
        <v>112</v>
      </c>
      <c r="F123" s="141" t="s">
        <v>113</v>
      </c>
      <c r="G123" s="142" t="s">
        <v>114</v>
      </c>
      <c r="H123" s="143">
        <v>245</v>
      </c>
      <c r="I123" s="144"/>
      <c r="J123" s="145">
        <f>ROUND(I123*H123,2)</f>
        <v>0</v>
      </c>
      <c r="K123" s="146"/>
      <c r="L123" s="31"/>
      <c r="M123" s="147" t="s">
        <v>1</v>
      </c>
      <c r="N123" s="148" t="s">
        <v>40</v>
      </c>
      <c r="O123" s="56"/>
      <c r="P123" s="149">
        <f>O123*H123</f>
        <v>0</v>
      </c>
      <c r="Q123" s="149">
        <v>0</v>
      </c>
      <c r="R123" s="149">
        <f>Q123*H123</f>
        <v>0</v>
      </c>
      <c r="S123" s="149">
        <v>0</v>
      </c>
      <c r="T123" s="150">
        <f>S123*H123</f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51" t="s">
        <v>115</v>
      </c>
      <c r="AT123" s="151" t="s">
        <v>111</v>
      </c>
      <c r="AU123" s="151" t="s">
        <v>116</v>
      </c>
      <c r="AY123" s="15" t="s">
        <v>109</v>
      </c>
      <c r="BE123" s="152">
        <f>IF(N123="základná",J123,0)</f>
        <v>0</v>
      </c>
      <c r="BF123" s="152">
        <f>IF(N123="znížená",J123,0)</f>
        <v>0</v>
      </c>
      <c r="BG123" s="152">
        <f>IF(N123="zákl. prenesená",J123,0)</f>
        <v>0</v>
      </c>
      <c r="BH123" s="152">
        <f>IF(N123="zníž. prenesená",J123,0)</f>
        <v>0</v>
      </c>
      <c r="BI123" s="152">
        <f>IF(N123="nulová",J123,0)</f>
        <v>0</v>
      </c>
      <c r="BJ123" s="15" t="s">
        <v>116</v>
      </c>
      <c r="BK123" s="152">
        <f>ROUND(I123*H123,2)</f>
        <v>0</v>
      </c>
      <c r="BL123" s="15" t="s">
        <v>115</v>
      </c>
      <c r="BM123" s="151" t="s">
        <v>117</v>
      </c>
    </row>
    <row r="124" spans="1:65" s="2" customFormat="1" ht="14.5" customHeight="1">
      <c r="A124" s="30"/>
      <c r="B124" s="138"/>
      <c r="C124" s="153" t="s">
        <v>116</v>
      </c>
      <c r="D124" s="153" t="s">
        <v>118</v>
      </c>
      <c r="E124" s="154" t="s">
        <v>119</v>
      </c>
      <c r="F124" s="155" t="s">
        <v>120</v>
      </c>
      <c r="G124" s="156" t="s">
        <v>121</v>
      </c>
      <c r="H124" s="157">
        <v>7.35</v>
      </c>
      <c r="I124" s="158"/>
      <c r="J124" s="159">
        <f>ROUND(I124*H124,2)</f>
        <v>0</v>
      </c>
      <c r="K124" s="160"/>
      <c r="L124" s="161"/>
      <c r="M124" s="162" t="s">
        <v>1</v>
      </c>
      <c r="N124" s="163" t="s">
        <v>40</v>
      </c>
      <c r="O124" s="56"/>
      <c r="P124" s="149">
        <f>O124*H124</f>
        <v>0</v>
      </c>
      <c r="Q124" s="149">
        <v>1E-3</v>
      </c>
      <c r="R124" s="149">
        <f>Q124*H124</f>
        <v>7.3499999999999998E-3</v>
      </c>
      <c r="S124" s="149">
        <v>0</v>
      </c>
      <c r="T124" s="150">
        <f>S124*H124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51" t="s">
        <v>122</v>
      </c>
      <c r="AT124" s="151" t="s">
        <v>118</v>
      </c>
      <c r="AU124" s="151" t="s">
        <v>116</v>
      </c>
      <c r="AY124" s="15" t="s">
        <v>109</v>
      </c>
      <c r="BE124" s="152">
        <f>IF(N124="základná",J124,0)</f>
        <v>0</v>
      </c>
      <c r="BF124" s="152">
        <f>IF(N124="znížená",J124,0)</f>
        <v>0</v>
      </c>
      <c r="BG124" s="152">
        <f>IF(N124="zákl. prenesená",J124,0)</f>
        <v>0</v>
      </c>
      <c r="BH124" s="152">
        <f>IF(N124="zníž. prenesená",J124,0)</f>
        <v>0</v>
      </c>
      <c r="BI124" s="152">
        <f>IF(N124="nulová",J124,0)</f>
        <v>0</v>
      </c>
      <c r="BJ124" s="15" t="s">
        <v>116</v>
      </c>
      <c r="BK124" s="152">
        <f>ROUND(I124*H124,2)</f>
        <v>0</v>
      </c>
      <c r="BL124" s="15" t="s">
        <v>115</v>
      </c>
      <c r="BM124" s="151" t="s">
        <v>123</v>
      </c>
    </row>
    <row r="125" spans="1:65" s="13" customFormat="1" ht="12">
      <c r="B125" s="164"/>
      <c r="D125" s="165" t="s">
        <v>124</v>
      </c>
      <c r="F125" s="166" t="s">
        <v>125</v>
      </c>
      <c r="H125" s="167">
        <v>7.35</v>
      </c>
      <c r="I125" s="168"/>
      <c r="L125" s="164"/>
      <c r="M125" s="169"/>
      <c r="N125" s="170"/>
      <c r="O125" s="170"/>
      <c r="P125" s="170"/>
      <c r="Q125" s="170"/>
      <c r="R125" s="170"/>
      <c r="S125" s="170"/>
      <c r="T125" s="171"/>
      <c r="AT125" s="172" t="s">
        <v>124</v>
      </c>
      <c r="AU125" s="172" t="s">
        <v>116</v>
      </c>
      <c r="AV125" s="13" t="s">
        <v>116</v>
      </c>
      <c r="AW125" s="13" t="s">
        <v>3</v>
      </c>
      <c r="AX125" s="13" t="s">
        <v>81</v>
      </c>
      <c r="AY125" s="172" t="s">
        <v>109</v>
      </c>
    </row>
    <row r="126" spans="1:65" s="2" customFormat="1" ht="24.25" customHeight="1">
      <c r="A126" s="30"/>
      <c r="B126" s="138"/>
      <c r="C126" s="139" t="s">
        <v>126</v>
      </c>
      <c r="D126" s="139" t="s">
        <v>111</v>
      </c>
      <c r="E126" s="140" t="s">
        <v>127</v>
      </c>
      <c r="F126" s="141" t="s">
        <v>128</v>
      </c>
      <c r="G126" s="142" t="s">
        <v>114</v>
      </c>
      <c r="H126" s="143">
        <v>245</v>
      </c>
      <c r="I126" s="144"/>
      <c r="J126" s="145">
        <f t="shared" ref="J126:J131" si="0">ROUND(I126*H126,2)</f>
        <v>0</v>
      </c>
      <c r="K126" s="146"/>
      <c r="L126" s="31"/>
      <c r="M126" s="147" t="s">
        <v>1</v>
      </c>
      <c r="N126" s="148" t="s">
        <v>40</v>
      </c>
      <c r="O126" s="56"/>
      <c r="P126" s="149">
        <f t="shared" ref="P126:P131" si="1">O126*H126</f>
        <v>0</v>
      </c>
      <c r="Q126" s="149">
        <v>0</v>
      </c>
      <c r="R126" s="149">
        <f t="shared" ref="R126:R131" si="2">Q126*H126</f>
        <v>0</v>
      </c>
      <c r="S126" s="149">
        <v>0</v>
      </c>
      <c r="T126" s="150">
        <f t="shared" ref="T126:T131" si="3">S126*H126</f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51" t="s">
        <v>115</v>
      </c>
      <c r="AT126" s="151" t="s">
        <v>111</v>
      </c>
      <c r="AU126" s="151" t="s">
        <v>116</v>
      </c>
      <c r="AY126" s="15" t="s">
        <v>109</v>
      </c>
      <c r="BE126" s="152">
        <f t="shared" ref="BE126:BE131" si="4">IF(N126="základná",J126,0)</f>
        <v>0</v>
      </c>
      <c r="BF126" s="152">
        <f t="shared" ref="BF126:BF131" si="5">IF(N126="znížená",J126,0)</f>
        <v>0</v>
      </c>
      <c r="BG126" s="152">
        <f t="shared" ref="BG126:BG131" si="6">IF(N126="zákl. prenesená",J126,0)</f>
        <v>0</v>
      </c>
      <c r="BH126" s="152">
        <f t="shared" ref="BH126:BH131" si="7">IF(N126="zníž. prenesená",J126,0)</f>
        <v>0</v>
      </c>
      <c r="BI126" s="152">
        <f t="shared" ref="BI126:BI131" si="8">IF(N126="nulová",J126,0)</f>
        <v>0</v>
      </c>
      <c r="BJ126" s="15" t="s">
        <v>116</v>
      </c>
      <c r="BK126" s="152">
        <f t="shared" ref="BK126:BK131" si="9">ROUND(I126*H126,2)</f>
        <v>0</v>
      </c>
      <c r="BL126" s="15" t="s">
        <v>115</v>
      </c>
      <c r="BM126" s="151" t="s">
        <v>129</v>
      </c>
    </row>
    <row r="127" spans="1:65" s="2" customFormat="1" ht="24.25" customHeight="1">
      <c r="A127" s="30"/>
      <c r="B127" s="138"/>
      <c r="C127" s="139" t="s">
        <v>115</v>
      </c>
      <c r="D127" s="139" t="s">
        <v>111</v>
      </c>
      <c r="E127" s="140" t="s">
        <v>130</v>
      </c>
      <c r="F127" s="141" t="s">
        <v>131</v>
      </c>
      <c r="G127" s="142" t="s">
        <v>114</v>
      </c>
      <c r="H127" s="143">
        <v>245</v>
      </c>
      <c r="I127" s="144"/>
      <c r="J127" s="145">
        <f t="shared" si="0"/>
        <v>0</v>
      </c>
      <c r="K127" s="146"/>
      <c r="L127" s="31"/>
      <c r="M127" s="147" t="s">
        <v>1</v>
      </c>
      <c r="N127" s="148" t="s">
        <v>40</v>
      </c>
      <c r="O127" s="56"/>
      <c r="P127" s="149">
        <f t="shared" si="1"/>
        <v>0</v>
      </c>
      <c r="Q127" s="149">
        <v>0</v>
      </c>
      <c r="R127" s="149">
        <f t="shared" si="2"/>
        <v>0</v>
      </c>
      <c r="S127" s="149">
        <v>0</v>
      </c>
      <c r="T127" s="150">
        <f t="shared" si="3"/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51" t="s">
        <v>115</v>
      </c>
      <c r="AT127" s="151" t="s">
        <v>111</v>
      </c>
      <c r="AU127" s="151" t="s">
        <v>116</v>
      </c>
      <c r="AY127" s="15" t="s">
        <v>109</v>
      </c>
      <c r="BE127" s="152">
        <f t="shared" si="4"/>
        <v>0</v>
      </c>
      <c r="BF127" s="152">
        <f t="shared" si="5"/>
        <v>0</v>
      </c>
      <c r="BG127" s="152">
        <f t="shared" si="6"/>
        <v>0</v>
      </c>
      <c r="BH127" s="152">
        <f t="shared" si="7"/>
        <v>0</v>
      </c>
      <c r="BI127" s="152">
        <f t="shared" si="8"/>
        <v>0</v>
      </c>
      <c r="BJ127" s="15" t="s">
        <v>116</v>
      </c>
      <c r="BK127" s="152">
        <f t="shared" si="9"/>
        <v>0</v>
      </c>
      <c r="BL127" s="15" t="s">
        <v>115</v>
      </c>
      <c r="BM127" s="151" t="s">
        <v>132</v>
      </c>
    </row>
    <row r="128" spans="1:65" s="2" customFormat="1" ht="14.5" customHeight="1">
      <c r="A128" s="30"/>
      <c r="B128" s="138"/>
      <c r="C128" s="153" t="s">
        <v>133</v>
      </c>
      <c r="D128" s="153" t="s">
        <v>118</v>
      </c>
      <c r="E128" s="154" t="s">
        <v>134</v>
      </c>
      <c r="F128" s="155" t="s">
        <v>135</v>
      </c>
      <c r="G128" s="156" t="s">
        <v>136</v>
      </c>
      <c r="H128" s="157">
        <v>12.3</v>
      </c>
      <c r="I128" s="158"/>
      <c r="J128" s="159">
        <f t="shared" si="0"/>
        <v>0</v>
      </c>
      <c r="K128" s="160"/>
      <c r="L128" s="161"/>
      <c r="M128" s="162" t="s">
        <v>1</v>
      </c>
      <c r="N128" s="163" t="s">
        <v>40</v>
      </c>
      <c r="O128" s="56"/>
      <c r="P128" s="149">
        <f t="shared" si="1"/>
        <v>0</v>
      </c>
      <c r="Q128" s="149">
        <v>1</v>
      </c>
      <c r="R128" s="149">
        <f t="shared" si="2"/>
        <v>12.3</v>
      </c>
      <c r="S128" s="149">
        <v>0</v>
      </c>
      <c r="T128" s="150">
        <f t="shared" si="3"/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51" t="s">
        <v>122</v>
      </c>
      <c r="AT128" s="151" t="s">
        <v>118</v>
      </c>
      <c r="AU128" s="151" t="s">
        <v>116</v>
      </c>
      <c r="AY128" s="15" t="s">
        <v>109</v>
      </c>
      <c r="BE128" s="152">
        <f t="shared" si="4"/>
        <v>0</v>
      </c>
      <c r="BF128" s="152">
        <f t="shared" si="5"/>
        <v>0</v>
      </c>
      <c r="BG128" s="152">
        <f t="shared" si="6"/>
        <v>0</v>
      </c>
      <c r="BH128" s="152">
        <f t="shared" si="7"/>
        <v>0</v>
      </c>
      <c r="BI128" s="152">
        <f t="shared" si="8"/>
        <v>0</v>
      </c>
      <c r="BJ128" s="15" t="s">
        <v>116</v>
      </c>
      <c r="BK128" s="152">
        <f t="shared" si="9"/>
        <v>0</v>
      </c>
      <c r="BL128" s="15" t="s">
        <v>115</v>
      </c>
      <c r="BM128" s="151" t="s">
        <v>137</v>
      </c>
    </row>
    <row r="129" spans="1:65" s="2" customFormat="1" ht="24.25" customHeight="1">
      <c r="A129" s="30"/>
      <c r="B129" s="138"/>
      <c r="C129" s="139" t="s">
        <v>138</v>
      </c>
      <c r="D129" s="139" t="s">
        <v>111</v>
      </c>
      <c r="E129" s="140" t="s">
        <v>139</v>
      </c>
      <c r="F129" s="141" t="s">
        <v>140</v>
      </c>
      <c r="G129" s="142" t="s">
        <v>114</v>
      </c>
      <c r="H129" s="143">
        <v>246</v>
      </c>
      <c r="I129" s="144"/>
      <c r="J129" s="145">
        <f t="shared" si="0"/>
        <v>0</v>
      </c>
      <c r="K129" s="146"/>
      <c r="L129" s="31"/>
      <c r="M129" s="147" t="s">
        <v>1</v>
      </c>
      <c r="N129" s="148" t="s">
        <v>40</v>
      </c>
      <c r="O129" s="56"/>
      <c r="P129" s="149">
        <f t="shared" si="1"/>
        <v>0</v>
      </c>
      <c r="Q129" s="149">
        <v>0</v>
      </c>
      <c r="R129" s="149">
        <f t="shared" si="2"/>
        <v>0</v>
      </c>
      <c r="S129" s="149">
        <v>0</v>
      </c>
      <c r="T129" s="150">
        <f t="shared" si="3"/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51" t="s">
        <v>115</v>
      </c>
      <c r="AT129" s="151" t="s">
        <v>111</v>
      </c>
      <c r="AU129" s="151" t="s">
        <v>116</v>
      </c>
      <c r="AY129" s="15" t="s">
        <v>109</v>
      </c>
      <c r="BE129" s="152">
        <f t="shared" si="4"/>
        <v>0</v>
      </c>
      <c r="BF129" s="152">
        <f t="shared" si="5"/>
        <v>0</v>
      </c>
      <c r="BG129" s="152">
        <f t="shared" si="6"/>
        <v>0</v>
      </c>
      <c r="BH129" s="152">
        <f t="shared" si="7"/>
        <v>0</v>
      </c>
      <c r="BI129" s="152">
        <f t="shared" si="8"/>
        <v>0</v>
      </c>
      <c r="BJ129" s="15" t="s">
        <v>116</v>
      </c>
      <c r="BK129" s="152">
        <f t="shared" si="9"/>
        <v>0</v>
      </c>
      <c r="BL129" s="15" t="s">
        <v>115</v>
      </c>
      <c r="BM129" s="151" t="s">
        <v>141</v>
      </c>
    </row>
    <row r="130" spans="1:65" s="2" customFormat="1" ht="24.25" customHeight="1">
      <c r="A130" s="30"/>
      <c r="B130" s="138"/>
      <c r="C130" s="139" t="s">
        <v>142</v>
      </c>
      <c r="D130" s="139" t="s">
        <v>111</v>
      </c>
      <c r="E130" s="140" t="s">
        <v>143</v>
      </c>
      <c r="F130" s="141" t="s">
        <v>144</v>
      </c>
      <c r="G130" s="142" t="s">
        <v>136</v>
      </c>
      <c r="H130" s="143">
        <v>0.01</v>
      </c>
      <c r="I130" s="144"/>
      <c r="J130" s="145">
        <f t="shared" si="0"/>
        <v>0</v>
      </c>
      <c r="K130" s="146"/>
      <c r="L130" s="31"/>
      <c r="M130" s="147" t="s">
        <v>1</v>
      </c>
      <c r="N130" s="148" t="s">
        <v>40</v>
      </c>
      <c r="O130" s="56"/>
      <c r="P130" s="149">
        <f t="shared" si="1"/>
        <v>0</v>
      </c>
      <c r="Q130" s="149">
        <v>0</v>
      </c>
      <c r="R130" s="149">
        <f t="shared" si="2"/>
        <v>0</v>
      </c>
      <c r="S130" s="149">
        <v>0</v>
      </c>
      <c r="T130" s="150">
        <f t="shared" si="3"/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1" t="s">
        <v>115</v>
      </c>
      <c r="AT130" s="151" t="s">
        <v>111</v>
      </c>
      <c r="AU130" s="151" t="s">
        <v>116</v>
      </c>
      <c r="AY130" s="15" t="s">
        <v>109</v>
      </c>
      <c r="BE130" s="152">
        <f t="shared" si="4"/>
        <v>0</v>
      </c>
      <c r="BF130" s="152">
        <f t="shared" si="5"/>
        <v>0</v>
      </c>
      <c r="BG130" s="152">
        <f t="shared" si="6"/>
        <v>0</v>
      </c>
      <c r="BH130" s="152">
        <f t="shared" si="7"/>
        <v>0</v>
      </c>
      <c r="BI130" s="152">
        <f t="shared" si="8"/>
        <v>0</v>
      </c>
      <c r="BJ130" s="15" t="s">
        <v>116</v>
      </c>
      <c r="BK130" s="152">
        <f t="shared" si="9"/>
        <v>0</v>
      </c>
      <c r="BL130" s="15" t="s">
        <v>115</v>
      </c>
      <c r="BM130" s="151" t="s">
        <v>145</v>
      </c>
    </row>
    <row r="131" spans="1:65" s="2" customFormat="1" ht="24.25" customHeight="1">
      <c r="A131" s="30"/>
      <c r="B131" s="138"/>
      <c r="C131" s="153" t="s">
        <v>122</v>
      </c>
      <c r="D131" s="153" t="s">
        <v>118</v>
      </c>
      <c r="E131" s="154" t="s">
        <v>146</v>
      </c>
      <c r="F131" s="155" t="s">
        <v>147</v>
      </c>
      <c r="G131" s="156" t="s">
        <v>136</v>
      </c>
      <c r="H131" s="157">
        <v>0.01</v>
      </c>
      <c r="I131" s="158"/>
      <c r="J131" s="159">
        <f t="shared" si="0"/>
        <v>0</v>
      </c>
      <c r="K131" s="160"/>
      <c r="L131" s="161"/>
      <c r="M131" s="162" t="s">
        <v>1</v>
      </c>
      <c r="N131" s="163" t="s">
        <v>40</v>
      </c>
      <c r="O131" s="56"/>
      <c r="P131" s="149">
        <f t="shared" si="1"/>
        <v>0</v>
      </c>
      <c r="Q131" s="149">
        <v>1</v>
      </c>
      <c r="R131" s="149">
        <f t="shared" si="2"/>
        <v>0.01</v>
      </c>
      <c r="S131" s="149">
        <v>0</v>
      </c>
      <c r="T131" s="150">
        <f t="shared" si="3"/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51" t="s">
        <v>122</v>
      </c>
      <c r="AT131" s="151" t="s">
        <v>118</v>
      </c>
      <c r="AU131" s="151" t="s">
        <v>116</v>
      </c>
      <c r="AY131" s="15" t="s">
        <v>109</v>
      </c>
      <c r="BE131" s="152">
        <f t="shared" si="4"/>
        <v>0</v>
      </c>
      <c r="BF131" s="152">
        <f t="shared" si="5"/>
        <v>0</v>
      </c>
      <c r="BG131" s="152">
        <f t="shared" si="6"/>
        <v>0</v>
      </c>
      <c r="BH131" s="152">
        <f t="shared" si="7"/>
        <v>0</v>
      </c>
      <c r="BI131" s="152">
        <f t="shared" si="8"/>
        <v>0</v>
      </c>
      <c r="BJ131" s="15" t="s">
        <v>116</v>
      </c>
      <c r="BK131" s="152">
        <f t="shared" si="9"/>
        <v>0</v>
      </c>
      <c r="BL131" s="15" t="s">
        <v>115</v>
      </c>
      <c r="BM131" s="151" t="s">
        <v>148</v>
      </c>
    </row>
    <row r="132" spans="1:65" s="12" customFormat="1" ht="22.75" customHeight="1">
      <c r="B132" s="125"/>
      <c r="D132" s="126" t="s">
        <v>73</v>
      </c>
      <c r="E132" s="136" t="s">
        <v>149</v>
      </c>
      <c r="F132" s="136" t="s">
        <v>150</v>
      </c>
      <c r="I132" s="128"/>
      <c r="J132" s="137">
        <f>BK132</f>
        <v>0</v>
      </c>
      <c r="L132" s="125"/>
      <c r="M132" s="130"/>
      <c r="N132" s="131"/>
      <c r="O132" s="131"/>
      <c r="P132" s="132">
        <f>SUM(P133:P144)</f>
        <v>0</v>
      </c>
      <c r="Q132" s="131"/>
      <c r="R132" s="132">
        <f>SUM(R133:R144)</f>
        <v>0.92878999999999989</v>
      </c>
      <c r="S132" s="131"/>
      <c r="T132" s="133">
        <f>SUM(T133:T144)</f>
        <v>0</v>
      </c>
      <c r="AR132" s="126" t="s">
        <v>81</v>
      </c>
      <c r="AT132" s="134" t="s">
        <v>73</v>
      </c>
      <c r="AU132" s="134" t="s">
        <v>81</v>
      </c>
      <c r="AY132" s="126" t="s">
        <v>109</v>
      </c>
      <c r="BK132" s="135">
        <f>SUM(BK133:BK144)</f>
        <v>0</v>
      </c>
    </row>
    <row r="133" spans="1:65" s="2" customFormat="1" ht="37.75" customHeight="1">
      <c r="A133" s="30"/>
      <c r="B133" s="138"/>
      <c r="C133" s="139" t="s">
        <v>151</v>
      </c>
      <c r="D133" s="139" t="s">
        <v>111</v>
      </c>
      <c r="E133" s="140" t="s">
        <v>152</v>
      </c>
      <c r="F133" s="141" t="s">
        <v>153</v>
      </c>
      <c r="G133" s="142" t="s">
        <v>154</v>
      </c>
      <c r="H133" s="143">
        <v>2</v>
      </c>
      <c r="I133" s="144"/>
      <c r="J133" s="145">
        <f t="shared" ref="J133:J144" si="10">ROUND(I133*H133,2)</f>
        <v>0</v>
      </c>
      <c r="K133" s="146"/>
      <c r="L133" s="31"/>
      <c r="M133" s="147" t="s">
        <v>1</v>
      </c>
      <c r="N133" s="148" t="s">
        <v>40</v>
      </c>
      <c r="O133" s="56"/>
      <c r="P133" s="149">
        <f t="shared" ref="P133:P144" si="11">O133*H133</f>
        <v>0</v>
      </c>
      <c r="Q133" s="149">
        <v>0</v>
      </c>
      <c r="R133" s="149">
        <f t="shared" ref="R133:R144" si="12">Q133*H133</f>
        <v>0</v>
      </c>
      <c r="S133" s="149">
        <v>0</v>
      </c>
      <c r="T133" s="150">
        <f t="shared" ref="T133:T144" si="13"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51" t="s">
        <v>115</v>
      </c>
      <c r="AT133" s="151" t="s">
        <v>111</v>
      </c>
      <c r="AU133" s="151" t="s">
        <v>116</v>
      </c>
      <c r="AY133" s="15" t="s">
        <v>109</v>
      </c>
      <c r="BE133" s="152">
        <f t="shared" ref="BE133:BE144" si="14">IF(N133="základná",J133,0)</f>
        <v>0</v>
      </c>
      <c r="BF133" s="152">
        <f t="shared" ref="BF133:BF144" si="15">IF(N133="znížená",J133,0)</f>
        <v>0</v>
      </c>
      <c r="BG133" s="152">
        <f t="shared" ref="BG133:BG144" si="16">IF(N133="zákl. prenesená",J133,0)</f>
        <v>0</v>
      </c>
      <c r="BH133" s="152">
        <f t="shared" ref="BH133:BH144" si="17">IF(N133="zníž. prenesená",J133,0)</f>
        <v>0</v>
      </c>
      <c r="BI133" s="152">
        <f t="shared" ref="BI133:BI144" si="18">IF(N133="nulová",J133,0)</f>
        <v>0</v>
      </c>
      <c r="BJ133" s="15" t="s">
        <v>116</v>
      </c>
      <c r="BK133" s="152">
        <f t="shared" ref="BK133:BK144" si="19">ROUND(I133*H133,2)</f>
        <v>0</v>
      </c>
      <c r="BL133" s="15" t="s">
        <v>115</v>
      </c>
      <c r="BM133" s="151" t="s">
        <v>155</v>
      </c>
    </row>
    <row r="134" spans="1:65" s="2" customFormat="1" ht="24.25" customHeight="1">
      <c r="A134" s="30"/>
      <c r="B134" s="138"/>
      <c r="C134" s="139" t="s">
        <v>156</v>
      </c>
      <c r="D134" s="139" t="s">
        <v>111</v>
      </c>
      <c r="E134" s="140" t="s">
        <v>157</v>
      </c>
      <c r="F134" s="141" t="s">
        <v>158</v>
      </c>
      <c r="G134" s="142" t="s">
        <v>154</v>
      </c>
      <c r="H134" s="143">
        <v>2</v>
      </c>
      <c r="I134" s="144"/>
      <c r="J134" s="145">
        <f t="shared" si="10"/>
        <v>0</v>
      </c>
      <c r="K134" s="146"/>
      <c r="L134" s="31"/>
      <c r="M134" s="147" t="s">
        <v>1</v>
      </c>
      <c r="N134" s="148" t="s">
        <v>40</v>
      </c>
      <c r="O134" s="56"/>
      <c r="P134" s="149">
        <f t="shared" si="11"/>
        <v>0</v>
      </c>
      <c r="Q134" s="149">
        <v>0</v>
      </c>
      <c r="R134" s="149">
        <f t="shared" si="12"/>
        <v>0</v>
      </c>
      <c r="S134" s="149">
        <v>0</v>
      </c>
      <c r="T134" s="150">
        <f t="shared" si="13"/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51" t="s">
        <v>115</v>
      </c>
      <c r="AT134" s="151" t="s">
        <v>111</v>
      </c>
      <c r="AU134" s="151" t="s">
        <v>116</v>
      </c>
      <c r="AY134" s="15" t="s">
        <v>109</v>
      </c>
      <c r="BE134" s="152">
        <f t="shared" si="14"/>
        <v>0</v>
      </c>
      <c r="BF134" s="152">
        <f t="shared" si="15"/>
        <v>0</v>
      </c>
      <c r="BG134" s="152">
        <f t="shared" si="16"/>
        <v>0</v>
      </c>
      <c r="BH134" s="152">
        <f t="shared" si="17"/>
        <v>0</v>
      </c>
      <c r="BI134" s="152">
        <f t="shared" si="18"/>
        <v>0</v>
      </c>
      <c r="BJ134" s="15" t="s">
        <v>116</v>
      </c>
      <c r="BK134" s="152">
        <f t="shared" si="19"/>
        <v>0</v>
      </c>
      <c r="BL134" s="15" t="s">
        <v>115</v>
      </c>
      <c r="BM134" s="151" t="s">
        <v>159</v>
      </c>
    </row>
    <row r="135" spans="1:65" s="2" customFormat="1" ht="14.5" customHeight="1">
      <c r="A135" s="30"/>
      <c r="B135" s="138"/>
      <c r="C135" s="153" t="s">
        <v>160</v>
      </c>
      <c r="D135" s="153" t="s">
        <v>118</v>
      </c>
      <c r="E135" s="154" t="s">
        <v>161</v>
      </c>
      <c r="F135" s="155" t="s">
        <v>162</v>
      </c>
      <c r="G135" s="156" t="s">
        <v>154</v>
      </c>
      <c r="H135" s="157">
        <v>2</v>
      </c>
      <c r="I135" s="158"/>
      <c r="J135" s="159">
        <f t="shared" si="10"/>
        <v>0</v>
      </c>
      <c r="K135" s="160"/>
      <c r="L135" s="161"/>
      <c r="M135" s="162" t="s">
        <v>1</v>
      </c>
      <c r="N135" s="163" t="s">
        <v>40</v>
      </c>
      <c r="O135" s="56"/>
      <c r="P135" s="149">
        <f t="shared" si="11"/>
        <v>0</v>
      </c>
      <c r="Q135" s="149">
        <v>1.6999999999999999E-3</v>
      </c>
      <c r="R135" s="149">
        <f t="shared" si="12"/>
        <v>3.3999999999999998E-3</v>
      </c>
      <c r="S135" s="149">
        <v>0</v>
      </c>
      <c r="T135" s="150">
        <f t="shared" si="13"/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51" t="s">
        <v>122</v>
      </c>
      <c r="AT135" s="151" t="s">
        <v>118</v>
      </c>
      <c r="AU135" s="151" t="s">
        <v>116</v>
      </c>
      <c r="AY135" s="15" t="s">
        <v>109</v>
      </c>
      <c r="BE135" s="152">
        <f t="shared" si="14"/>
        <v>0</v>
      </c>
      <c r="BF135" s="152">
        <f t="shared" si="15"/>
        <v>0</v>
      </c>
      <c r="BG135" s="152">
        <f t="shared" si="16"/>
        <v>0</v>
      </c>
      <c r="BH135" s="152">
        <f t="shared" si="17"/>
        <v>0</v>
      </c>
      <c r="BI135" s="152">
        <f t="shared" si="18"/>
        <v>0</v>
      </c>
      <c r="BJ135" s="15" t="s">
        <v>116</v>
      </c>
      <c r="BK135" s="152">
        <f t="shared" si="19"/>
        <v>0</v>
      </c>
      <c r="BL135" s="15" t="s">
        <v>115</v>
      </c>
      <c r="BM135" s="151" t="s">
        <v>163</v>
      </c>
    </row>
    <row r="136" spans="1:65" s="2" customFormat="1" ht="14.5" customHeight="1">
      <c r="A136" s="30"/>
      <c r="B136" s="138"/>
      <c r="C136" s="153" t="s">
        <v>164</v>
      </c>
      <c r="D136" s="153" t="s">
        <v>118</v>
      </c>
      <c r="E136" s="154" t="s">
        <v>165</v>
      </c>
      <c r="F136" s="155" t="s">
        <v>166</v>
      </c>
      <c r="G136" s="156" t="s">
        <v>136</v>
      </c>
      <c r="H136" s="157">
        <v>0.35</v>
      </c>
      <c r="I136" s="158"/>
      <c r="J136" s="159">
        <f t="shared" si="10"/>
        <v>0</v>
      </c>
      <c r="K136" s="160"/>
      <c r="L136" s="161"/>
      <c r="M136" s="162" t="s">
        <v>1</v>
      </c>
      <c r="N136" s="163" t="s">
        <v>40</v>
      </c>
      <c r="O136" s="56"/>
      <c r="P136" s="149">
        <f t="shared" si="11"/>
        <v>0</v>
      </c>
      <c r="Q136" s="149">
        <v>1</v>
      </c>
      <c r="R136" s="149">
        <f t="shared" si="12"/>
        <v>0.35</v>
      </c>
      <c r="S136" s="149">
        <v>0</v>
      </c>
      <c r="T136" s="150">
        <f t="shared" si="13"/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1" t="s">
        <v>122</v>
      </c>
      <c r="AT136" s="151" t="s">
        <v>118</v>
      </c>
      <c r="AU136" s="151" t="s">
        <v>116</v>
      </c>
      <c r="AY136" s="15" t="s">
        <v>109</v>
      </c>
      <c r="BE136" s="152">
        <f t="shared" si="14"/>
        <v>0</v>
      </c>
      <c r="BF136" s="152">
        <f t="shared" si="15"/>
        <v>0</v>
      </c>
      <c r="BG136" s="152">
        <f t="shared" si="16"/>
        <v>0</v>
      </c>
      <c r="BH136" s="152">
        <f t="shared" si="17"/>
        <v>0</v>
      </c>
      <c r="BI136" s="152">
        <f t="shared" si="18"/>
        <v>0</v>
      </c>
      <c r="BJ136" s="15" t="s">
        <v>116</v>
      </c>
      <c r="BK136" s="152">
        <f t="shared" si="19"/>
        <v>0</v>
      </c>
      <c r="BL136" s="15" t="s">
        <v>115</v>
      </c>
      <c r="BM136" s="151" t="s">
        <v>167</v>
      </c>
    </row>
    <row r="137" spans="1:65" s="2" customFormat="1" ht="24.25" customHeight="1">
      <c r="A137" s="30"/>
      <c r="B137" s="138"/>
      <c r="C137" s="139" t="s">
        <v>168</v>
      </c>
      <c r="D137" s="139" t="s">
        <v>111</v>
      </c>
      <c r="E137" s="140" t="s">
        <v>169</v>
      </c>
      <c r="F137" s="141" t="s">
        <v>170</v>
      </c>
      <c r="G137" s="142" t="s">
        <v>154</v>
      </c>
      <c r="H137" s="143">
        <v>2</v>
      </c>
      <c r="I137" s="144"/>
      <c r="J137" s="145">
        <f t="shared" si="10"/>
        <v>0</v>
      </c>
      <c r="K137" s="146"/>
      <c r="L137" s="31"/>
      <c r="M137" s="147" t="s">
        <v>1</v>
      </c>
      <c r="N137" s="148" t="s">
        <v>40</v>
      </c>
      <c r="O137" s="56"/>
      <c r="P137" s="149">
        <f t="shared" si="11"/>
        <v>0</v>
      </c>
      <c r="Q137" s="149">
        <v>4.8000000000000001E-4</v>
      </c>
      <c r="R137" s="149">
        <f t="shared" si="12"/>
        <v>9.6000000000000002E-4</v>
      </c>
      <c r="S137" s="149">
        <v>0</v>
      </c>
      <c r="T137" s="150">
        <f t="shared" si="13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51" t="s">
        <v>115</v>
      </c>
      <c r="AT137" s="151" t="s">
        <v>111</v>
      </c>
      <c r="AU137" s="151" t="s">
        <v>116</v>
      </c>
      <c r="AY137" s="15" t="s">
        <v>109</v>
      </c>
      <c r="BE137" s="152">
        <f t="shared" si="14"/>
        <v>0</v>
      </c>
      <c r="BF137" s="152">
        <f t="shared" si="15"/>
        <v>0</v>
      </c>
      <c r="BG137" s="152">
        <f t="shared" si="16"/>
        <v>0</v>
      </c>
      <c r="BH137" s="152">
        <f t="shared" si="17"/>
        <v>0</v>
      </c>
      <c r="BI137" s="152">
        <f t="shared" si="18"/>
        <v>0</v>
      </c>
      <c r="BJ137" s="15" t="s">
        <v>116</v>
      </c>
      <c r="BK137" s="152">
        <f t="shared" si="19"/>
        <v>0</v>
      </c>
      <c r="BL137" s="15" t="s">
        <v>115</v>
      </c>
      <c r="BM137" s="151" t="s">
        <v>171</v>
      </c>
    </row>
    <row r="138" spans="1:65" s="2" customFormat="1" ht="14.5" customHeight="1">
      <c r="A138" s="30"/>
      <c r="B138" s="138"/>
      <c r="C138" s="153" t="s">
        <v>172</v>
      </c>
      <c r="D138" s="153" t="s">
        <v>118</v>
      </c>
      <c r="E138" s="154" t="s">
        <v>173</v>
      </c>
      <c r="F138" s="155" t="s">
        <v>174</v>
      </c>
      <c r="G138" s="156" t="s">
        <v>154</v>
      </c>
      <c r="H138" s="157">
        <v>6</v>
      </c>
      <c r="I138" s="158"/>
      <c r="J138" s="159">
        <f t="shared" si="10"/>
        <v>0</v>
      </c>
      <c r="K138" s="160"/>
      <c r="L138" s="161"/>
      <c r="M138" s="162" t="s">
        <v>1</v>
      </c>
      <c r="N138" s="163" t="s">
        <v>40</v>
      </c>
      <c r="O138" s="56"/>
      <c r="P138" s="149">
        <f t="shared" si="11"/>
        <v>0</v>
      </c>
      <c r="Q138" s="149">
        <v>3.9E-2</v>
      </c>
      <c r="R138" s="149">
        <f t="shared" si="12"/>
        <v>0.23399999999999999</v>
      </c>
      <c r="S138" s="149">
        <v>0</v>
      </c>
      <c r="T138" s="150">
        <f t="shared" si="13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1" t="s">
        <v>122</v>
      </c>
      <c r="AT138" s="151" t="s">
        <v>118</v>
      </c>
      <c r="AU138" s="151" t="s">
        <v>116</v>
      </c>
      <c r="AY138" s="15" t="s">
        <v>109</v>
      </c>
      <c r="BE138" s="152">
        <f t="shared" si="14"/>
        <v>0</v>
      </c>
      <c r="BF138" s="152">
        <f t="shared" si="15"/>
        <v>0</v>
      </c>
      <c r="BG138" s="152">
        <f t="shared" si="16"/>
        <v>0</v>
      </c>
      <c r="BH138" s="152">
        <f t="shared" si="17"/>
        <v>0</v>
      </c>
      <c r="BI138" s="152">
        <f t="shared" si="18"/>
        <v>0</v>
      </c>
      <c r="BJ138" s="15" t="s">
        <v>116</v>
      </c>
      <c r="BK138" s="152">
        <f t="shared" si="19"/>
        <v>0</v>
      </c>
      <c r="BL138" s="15" t="s">
        <v>115</v>
      </c>
      <c r="BM138" s="151" t="s">
        <v>175</v>
      </c>
    </row>
    <row r="139" spans="1:65" s="2" customFormat="1" ht="24.25" customHeight="1">
      <c r="A139" s="30"/>
      <c r="B139" s="138"/>
      <c r="C139" s="153" t="s">
        <v>176</v>
      </c>
      <c r="D139" s="153" t="s">
        <v>118</v>
      </c>
      <c r="E139" s="154" t="s">
        <v>177</v>
      </c>
      <c r="F139" s="155" t="s">
        <v>178</v>
      </c>
      <c r="G139" s="156" t="s">
        <v>154</v>
      </c>
      <c r="H139" s="157">
        <v>6</v>
      </c>
      <c r="I139" s="158"/>
      <c r="J139" s="159">
        <f t="shared" si="10"/>
        <v>0</v>
      </c>
      <c r="K139" s="160"/>
      <c r="L139" s="161"/>
      <c r="M139" s="162" t="s">
        <v>1</v>
      </c>
      <c r="N139" s="163" t="s">
        <v>40</v>
      </c>
      <c r="O139" s="56"/>
      <c r="P139" s="149">
        <f t="shared" si="11"/>
        <v>0</v>
      </c>
      <c r="Q139" s="149">
        <v>3.9E-2</v>
      </c>
      <c r="R139" s="149">
        <f t="shared" si="12"/>
        <v>0.23399999999999999</v>
      </c>
      <c r="S139" s="149">
        <v>0</v>
      </c>
      <c r="T139" s="150">
        <f t="shared" si="13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51" t="s">
        <v>122</v>
      </c>
      <c r="AT139" s="151" t="s">
        <v>118</v>
      </c>
      <c r="AU139" s="151" t="s">
        <v>116</v>
      </c>
      <c r="AY139" s="15" t="s">
        <v>109</v>
      </c>
      <c r="BE139" s="152">
        <f t="shared" si="14"/>
        <v>0</v>
      </c>
      <c r="BF139" s="152">
        <f t="shared" si="15"/>
        <v>0</v>
      </c>
      <c r="BG139" s="152">
        <f t="shared" si="16"/>
        <v>0</v>
      </c>
      <c r="BH139" s="152">
        <f t="shared" si="17"/>
        <v>0</v>
      </c>
      <c r="BI139" s="152">
        <f t="shared" si="18"/>
        <v>0</v>
      </c>
      <c r="BJ139" s="15" t="s">
        <v>116</v>
      </c>
      <c r="BK139" s="152">
        <f t="shared" si="19"/>
        <v>0</v>
      </c>
      <c r="BL139" s="15" t="s">
        <v>115</v>
      </c>
      <c r="BM139" s="151" t="s">
        <v>179</v>
      </c>
    </row>
    <row r="140" spans="1:65" s="2" customFormat="1" ht="14.5" customHeight="1">
      <c r="A140" s="30"/>
      <c r="B140" s="138"/>
      <c r="C140" s="153" t="s">
        <v>180</v>
      </c>
      <c r="D140" s="153" t="s">
        <v>118</v>
      </c>
      <c r="E140" s="154" t="s">
        <v>181</v>
      </c>
      <c r="F140" s="155" t="s">
        <v>182</v>
      </c>
      <c r="G140" s="156" t="s">
        <v>154</v>
      </c>
      <c r="H140" s="157">
        <v>1</v>
      </c>
      <c r="I140" s="158"/>
      <c r="J140" s="159">
        <f t="shared" si="10"/>
        <v>0</v>
      </c>
      <c r="K140" s="160"/>
      <c r="L140" s="161"/>
      <c r="M140" s="162" t="s">
        <v>1</v>
      </c>
      <c r="N140" s="163" t="s">
        <v>40</v>
      </c>
      <c r="O140" s="56"/>
      <c r="P140" s="149">
        <f t="shared" si="11"/>
        <v>0</v>
      </c>
      <c r="Q140" s="149">
        <v>3.0000000000000001E-5</v>
      </c>
      <c r="R140" s="149">
        <f t="shared" si="12"/>
        <v>3.0000000000000001E-5</v>
      </c>
      <c r="S140" s="149">
        <v>0</v>
      </c>
      <c r="T140" s="150">
        <f t="shared" si="1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1" t="s">
        <v>122</v>
      </c>
      <c r="AT140" s="151" t="s">
        <v>118</v>
      </c>
      <c r="AU140" s="151" t="s">
        <v>116</v>
      </c>
      <c r="AY140" s="15" t="s">
        <v>109</v>
      </c>
      <c r="BE140" s="152">
        <f t="shared" si="14"/>
        <v>0</v>
      </c>
      <c r="BF140" s="152">
        <f t="shared" si="15"/>
        <v>0</v>
      </c>
      <c r="BG140" s="152">
        <f t="shared" si="16"/>
        <v>0</v>
      </c>
      <c r="BH140" s="152">
        <f t="shared" si="17"/>
        <v>0</v>
      </c>
      <c r="BI140" s="152">
        <f t="shared" si="18"/>
        <v>0</v>
      </c>
      <c r="BJ140" s="15" t="s">
        <v>116</v>
      </c>
      <c r="BK140" s="152">
        <f t="shared" si="19"/>
        <v>0</v>
      </c>
      <c r="BL140" s="15" t="s">
        <v>115</v>
      </c>
      <c r="BM140" s="151" t="s">
        <v>183</v>
      </c>
    </row>
    <row r="141" spans="1:65" s="2" customFormat="1" ht="24.25" customHeight="1">
      <c r="A141" s="30"/>
      <c r="B141" s="138"/>
      <c r="C141" s="139" t="s">
        <v>184</v>
      </c>
      <c r="D141" s="139" t="s">
        <v>111</v>
      </c>
      <c r="E141" s="140" t="s">
        <v>185</v>
      </c>
      <c r="F141" s="141" t="s">
        <v>186</v>
      </c>
      <c r="G141" s="142" t="s">
        <v>114</v>
      </c>
      <c r="H141" s="143">
        <v>5</v>
      </c>
      <c r="I141" s="144"/>
      <c r="J141" s="145">
        <f t="shared" si="10"/>
        <v>0</v>
      </c>
      <c r="K141" s="146"/>
      <c r="L141" s="31"/>
      <c r="M141" s="147" t="s">
        <v>1</v>
      </c>
      <c r="N141" s="148" t="s">
        <v>40</v>
      </c>
      <c r="O141" s="56"/>
      <c r="P141" s="149">
        <f t="shared" si="11"/>
        <v>0</v>
      </c>
      <c r="Q141" s="149">
        <v>0</v>
      </c>
      <c r="R141" s="149">
        <f t="shared" si="12"/>
        <v>0</v>
      </c>
      <c r="S141" s="149">
        <v>0</v>
      </c>
      <c r="T141" s="150">
        <f t="shared" si="13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51" t="s">
        <v>115</v>
      </c>
      <c r="AT141" s="151" t="s">
        <v>111</v>
      </c>
      <c r="AU141" s="151" t="s">
        <v>116</v>
      </c>
      <c r="AY141" s="15" t="s">
        <v>109</v>
      </c>
      <c r="BE141" s="152">
        <f t="shared" si="14"/>
        <v>0</v>
      </c>
      <c r="BF141" s="152">
        <f t="shared" si="15"/>
        <v>0</v>
      </c>
      <c r="BG141" s="152">
        <f t="shared" si="16"/>
        <v>0</v>
      </c>
      <c r="BH141" s="152">
        <f t="shared" si="17"/>
        <v>0</v>
      </c>
      <c r="BI141" s="152">
        <f t="shared" si="18"/>
        <v>0</v>
      </c>
      <c r="BJ141" s="15" t="s">
        <v>116</v>
      </c>
      <c r="BK141" s="152">
        <f t="shared" si="19"/>
        <v>0</v>
      </c>
      <c r="BL141" s="15" t="s">
        <v>115</v>
      </c>
      <c r="BM141" s="151" t="s">
        <v>187</v>
      </c>
    </row>
    <row r="142" spans="1:65" s="2" customFormat="1" ht="14.5" customHeight="1">
      <c r="A142" s="30"/>
      <c r="B142" s="138"/>
      <c r="C142" s="153" t="s">
        <v>188</v>
      </c>
      <c r="D142" s="153" t="s">
        <v>118</v>
      </c>
      <c r="E142" s="154" t="s">
        <v>189</v>
      </c>
      <c r="F142" s="155" t="s">
        <v>190</v>
      </c>
      <c r="G142" s="156" t="s">
        <v>154</v>
      </c>
      <c r="H142" s="157">
        <v>5</v>
      </c>
      <c r="I142" s="158"/>
      <c r="J142" s="159">
        <f t="shared" si="10"/>
        <v>0</v>
      </c>
      <c r="K142" s="160"/>
      <c r="L142" s="161"/>
      <c r="M142" s="162" t="s">
        <v>1</v>
      </c>
      <c r="N142" s="163" t="s">
        <v>40</v>
      </c>
      <c r="O142" s="56"/>
      <c r="P142" s="149">
        <f t="shared" si="11"/>
        <v>0</v>
      </c>
      <c r="Q142" s="149">
        <v>2.1000000000000001E-2</v>
      </c>
      <c r="R142" s="149">
        <f t="shared" si="12"/>
        <v>0.10500000000000001</v>
      </c>
      <c r="S142" s="149">
        <v>0</v>
      </c>
      <c r="T142" s="150">
        <f t="shared" si="13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1" t="s">
        <v>122</v>
      </c>
      <c r="AT142" s="151" t="s">
        <v>118</v>
      </c>
      <c r="AU142" s="151" t="s">
        <v>116</v>
      </c>
      <c r="AY142" s="15" t="s">
        <v>109</v>
      </c>
      <c r="BE142" s="152">
        <f t="shared" si="14"/>
        <v>0</v>
      </c>
      <c r="BF142" s="152">
        <f t="shared" si="15"/>
        <v>0</v>
      </c>
      <c r="BG142" s="152">
        <f t="shared" si="16"/>
        <v>0</v>
      </c>
      <c r="BH142" s="152">
        <f t="shared" si="17"/>
        <v>0</v>
      </c>
      <c r="BI142" s="152">
        <f t="shared" si="18"/>
        <v>0</v>
      </c>
      <c r="BJ142" s="15" t="s">
        <v>116</v>
      </c>
      <c r="BK142" s="152">
        <f t="shared" si="19"/>
        <v>0</v>
      </c>
      <c r="BL142" s="15" t="s">
        <v>115</v>
      </c>
      <c r="BM142" s="151" t="s">
        <v>191</v>
      </c>
    </row>
    <row r="143" spans="1:65" s="2" customFormat="1" ht="24.25" customHeight="1">
      <c r="A143" s="30"/>
      <c r="B143" s="138"/>
      <c r="C143" s="139" t="s">
        <v>192</v>
      </c>
      <c r="D143" s="139" t="s">
        <v>111</v>
      </c>
      <c r="E143" s="140" t="s">
        <v>193</v>
      </c>
      <c r="F143" s="141" t="s">
        <v>194</v>
      </c>
      <c r="G143" s="142" t="s">
        <v>114</v>
      </c>
      <c r="H143" s="143">
        <v>5</v>
      </c>
      <c r="I143" s="144"/>
      <c r="J143" s="145">
        <f t="shared" si="10"/>
        <v>0</v>
      </c>
      <c r="K143" s="146"/>
      <c r="L143" s="31"/>
      <c r="M143" s="147" t="s">
        <v>1</v>
      </c>
      <c r="N143" s="148" t="s">
        <v>40</v>
      </c>
      <c r="O143" s="56"/>
      <c r="P143" s="149">
        <f t="shared" si="11"/>
        <v>0</v>
      </c>
      <c r="Q143" s="149">
        <v>2.0000000000000001E-4</v>
      </c>
      <c r="R143" s="149">
        <f t="shared" si="12"/>
        <v>1E-3</v>
      </c>
      <c r="S143" s="149">
        <v>0</v>
      </c>
      <c r="T143" s="150">
        <f t="shared" si="13"/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1" t="s">
        <v>115</v>
      </c>
      <c r="AT143" s="151" t="s">
        <v>111</v>
      </c>
      <c r="AU143" s="151" t="s">
        <v>116</v>
      </c>
      <c r="AY143" s="15" t="s">
        <v>109</v>
      </c>
      <c r="BE143" s="152">
        <f t="shared" si="14"/>
        <v>0</v>
      </c>
      <c r="BF143" s="152">
        <f t="shared" si="15"/>
        <v>0</v>
      </c>
      <c r="BG143" s="152">
        <f t="shared" si="16"/>
        <v>0</v>
      </c>
      <c r="BH143" s="152">
        <f t="shared" si="17"/>
        <v>0</v>
      </c>
      <c r="BI143" s="152">
        <f t="shared" si="18"/>
        <v>0</v>
      </c>
      <c r="BJ143" s="15" t="s">
        <v>116</v>
      </c>
      <c r="BK143" s="152">
        <f t="shared" si="19"/>
        <v>0</v>
      </c>
      <c r="BL143" s="15" t="s">
        <v>115</v>
      </c>
      <c r="BM143" s="151" t="s">
        <v>195</v>
      </c>
    </row>
    <row r="144" spans="1:65" s="2" customFormat="1" ht="24.25" customHeight="1">
      <c r="A144" s="30"/>
      <c r="B144" s="138"/>
      <c r="C144" s="153" t="s">
        <v>7</v>
      </c>
      <c r="D144" s="153" t="s">
        <v>118</v>
      </c>
      <c r="E144" s="154" t="s">
        <v>196</v>
      </c>
      <c r="F144" s="155" t="s">
        <v>197</v>
      </c>
      <c r="G144" s="156" t="s">
        <v>198</v>
      </c>
      <c r="H144" s="157">
        <v>0.05</v>
      </c>
      <c r="I144" s="158"/>
      <c r="J144" s="159">
        <f t="shared" si="10"/>
        <v>0</v>
      </c>
      <c r="K144" s="160"/>
      <c r="L144" s="161"/>
      <c r="M144" s="162" t="s">
        <v>1</v>
      </c>
      <c r="N144" s="163" t="s">
        <v>40</v>
      </c>
      <c r="O144" s="56"/>
      <c r="P144" s="149">
        <f t="shared" si="11"/>
        <v>0</v>
      </c>
      <c r="Q144" s="149">
        <v>8.0000000000000002E-3</v>
      </c>
      <c r="R144" s="149">
        <f t="shared" si="12"/>
        <v>4.0000000000000002E-4</v>
      </c>
      <c r="S144" s="149">
        <v>0</v>
      </c>
      <c r="T144" s="150">
        <f t="shared" si="13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51" t="s">
        <v>122</v>
      </c>
      <c r="AT144" s="151" t="s">
        <v>118</v>
      </c>
      <c r="AU144" s="151" t="s">
        <v>116</v>
      </c>
      <c r="AY144" s="15" t="s">
        <v>109</v>
      </c>
      <c r="BE144" s="152">
        <f t="shared" si="14"/>
        <v>0</v>
      </c>
      <c r="BF144" s="152">
        <f t="shared" si="15"/>
        <v>0</v>
      </c>
      <c r="BG144" s="152">
        <f t="shared" si="16"/>
        <v>0</v>
      </c>
      <c r="BH144" s="152">
        <f t="shared" si="17"/>
        <v>0</v>
      </c>
      <c r="BI144" s="152">
        <f t="shared" si="18"/>
        <v>0</v>
      </c>
      <c r="BJ144" s="15" t="s">
        <v>116</v>
      </c>
      <c r="BK144" s="152">
        <f t="shared" si="19"/>
        <v>0</v>
      </c>
      <c r="BL144" s="15" t="s">
        <v>115</v>
      </c>
      <c r="BM144" s="151" t="s">
        <v>199</v>
      </c>
    </row>
    <row r="145" spans="1:65" s="12" customFormat="1" ht="22.75" customHeight="1">
      <c r="B145" s="125"/>
      <c r="D145" s="126" t="s">
        <v>73</v>
      </c>
      <c r="E145" s="136" t="s">
        <v>200</v>
      </c>
      <c r="F145" s="136" t="s">
        <v>201</v>
      </c>
      <c r="I145" s="128"/>
      <c r="J145" s="137">
        <f>BK145</f>
        <v>0</v>
      </c>
      <c r="L145" s="125"/>
      <c r="M145" s="130"/>
      <c r="N145" s="131"/>
      <c r="O145" s="131"/>
      <c r="P145" s="132">
        <f>P146</f>
        <v>0</v>
      </c>
      <c r="Q145" s="131"/>
      <c r="R145" s="132">
        <f>R146</f>
        <v>0</v>
      </c>
      <c r="S145" s="131"/>
      <c r="T145" s="133">
        <f>T146</f>
        <v>0</v>
      </c>
      <c r="AR145" s="126" t="s">
        <v>81</v>
      </c>
      <c r="AT145" s="134" t="s">
        <v>73</v>
      </c>
      <c r="AU145" s="134" t="s">
        <v>81</v>
      </c>
      <c r="AY145" s="126" t="s">
        <v>109</v>
      </c>
      <c r="BK145" s="135">
        <f>BK146</f>
        <v>0</v>
      </c>
    </row>
    <row r="146" spans="1:65" s="2" customFormat="1" ht="24.25" customHeight="1">
      <c r="A146" s="30"/>
      <c r="B146" s="138"/>
      <c r="C146" s="139" t="s">
        <v>202</v>
      </c>
      <c r="D146" s="139" t="s">
        <v>111</v>
      </c>
      <c r="E146" s="140" t="s">
        <v>203</v>
      </c>
      <c r="F146" s="141" t="s">
        <v>204</v>
      </c>
      <c r="G146" s="142" t="s">
        <v>136</v>
      </c>
      <c r="H146" s="143">
        <v>13.246</v>
      </c>
      <c r="I146" s="144"/>
      <c r="J146" s="145">
        <f>ROUND(I146*H146,2)</f>
        <v>0</v>
      </c>
      <c r="K146" s="146"/>
      <c r="L146" s="31"/>
      <c r="M146" s="173" t="s">
        <v>1</v>
      </c>
      <c r="N146" s="174" t="s">
        <v>40</v>
      </c>
      <c r="O146" s="175"/>
      <c r="P146" s="176">
        <f>O146*H146</f>
        <v>0</v>
      </c>
      <c r="Q146" s="176">
        <v>0</v>
      </c>
      <c r="R146" s="176">
        <f>Q146*H146</f>
        <v>0</v>
      </c>
      <c r="S146" s="176">
        <v>0</v>
      </c>
      <c r="T146" s="177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1" t="s">
        <v>115</v>
      </c>
      <c r="AT146" s="151" t="s">
        <v>111</v>
      </c>
      <c r="AU146" s="151" t="s">
        <v>116</v>
      </c>
      <c r="AY146" s="15" t="s">
        <v>109</v>
      </c>
      <c r="BE146" s="152">
        <f>IF(N146="základná",J146,0)</f>
        <v>0</v>
      </c>
      <c r="BF146" s="152">
        <f>IF(N146="znížená",J146,0)</f>
        <v>0</v>
      </c>
      <c r="BG146" s="152">
        <f>IF(N146="zákl. prenesená",J146,0)</f>
        <v>0</v>
      </c>
      <c r="BH146" s="152">
        <f>IF(N146="zníž. prenesená",J146,0)</f>
        <v>0</v>
      </c>
      <c r="BI146" s="152">
        <f>IF(N146="nulová",J146,0)</f>
        <v>0</v>
      </c>
      <c r="BJ146" s="15" t="s">
        <v>116</v>
      </c>
      <c r="BK146" s="152">
        <f>ROUND(I146*H146,2)</f>
        <v>0</v>
      </c>
      <c r="BL146" s="15" t="s">
        <v>115</v>
      </c>
      <c r="BM146" s="151" t="s">
        <v>205</v>
      </c>
    </row>
    <row r="147" spans="1:65" s="2" customFormat="1" ht="7" customHeight="1">
      <c r="A147" s="30"/>
      <c r="B147" s="45"/>
      <c r="C147" s="46"/>
      <c r="D147" s="46"/>
      <c r="E147" s="46"/>
      <c r="F147" s="46"/>
      <c r="G147" s="46"/>
      <c r="H147" s="46"/>
      <c r="I147" s="46"/>
      <c r="J147" s="46"/>
      <c r="K147" s="46"/>
      <c r="L147" s="31"/>
      <c r="M147" s="30"/>
      <c r="O147" s="30"/>
      <c r="P147" s="30"/>
      <c r="Q147" s="30"/>
      <c r="R147" s="30"/>
      <c r="S147" s="30"/>
      <c r="T147" s="30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</row>
  </sheetData>
  <autoFilter ref="C119:K146" xr:uid="{00000000-0009-0000-0000-000001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4</vt:i4>
      </vt:variant>
    </vt:vector>
  </HeadingPairs>
  <TitlesOfParts>
    <vt:vector size="5" baseType="lpstr">
      <vt:lpstr>02 - Sadové úpravy</vt:lpstr>
      <vt:lpstr>'02 - Sadové úpravy'!Názvy_tlače</vt:lpstr>
      <vt:lpstr>'Rekapitulácia stavby'!Názvy_tlače</vt:lpstr>
      <vt:lpstr>'02 - Sadové úpravy'!Oblasť_tlače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LAPTOP-TE96VMFT\Fialka</dc:creator>
  <cp:lastModifiedBy>Andrej Zelenák</cp:lastModifiedBy>
  <dcterms:created xsi:type="dcterms:W3CDTF">2021-01-15T05:27:56Z</dcterms:created>
  <dcterms:modified xsi:type="dcterms:W3CDTF">2021-06-09T18:23:41Z</dcterms:modified>
</cp:coreProperties>
</file>